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hulzcomau-my.sharepoint.com/personal/ben_schulz_com_au/Documents/Ben's Fireball Files/Fireball Australia/Current Fireball Australia/"/>
    </mc:Choice>
  </mc:AlternateContent>
  <xr:revisionPtr revIDLastSave="255" documentId="8_{E26B9A7D-1C3B-41DF-A0DB-AB9770C7BE3D}" xr6:coauthVersionLast="47" xr6:coauthVersionMax="47" xr10:uidLastSave="{B09B375B-EF25-48B7-85FC-68B5DADD314B}"/>
  <bookViews>
    <workbookView xWindow="28680" yWindow="-120" windowWidth="29040" windowHeight="15720" xr2:uid="{CB742591-5282-46DF-91FA-F6F69A46974E}"/>
  </bookViews>
  <sheets>
    <sheet name="Accounts" sheetId="2" r:id="rId1"/>
    <sheet name="CBA Rec" sheetId="4" r:id="rId2"/>
    <sheet name="Income" sheetId="1" r:id="rId3"/>
    <sheet name="Expenses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0" i="2" l="1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D122" i="3"/>
  <c r="M18" i="2"/>
  <c r="M7" i="2"/>
  <c r="K155" i="1"/>
  <c r="D155" i="1"/>
  <c r="E155" i="1"/>
  <c r="F155" i="1"/>
  <c r="G155" i="1"/>
  <c r="H155" i="1"/>
  <c r="I155" i="1"/>
  <c r="J155" i="1"/>
  <c r="C155" i="1"/>
  <c r="M104" i="2"/>
  <c r="M103" i="2"/>
  <c r="M102" i="2"/>
  <c r="M100" i="2"/>
  <c r="M97" i="2"/>
  <c r="K18" i="2"/>
  <c r="M105" i="2" l="1"/>
  <c r="G85" i="2"/>
  <c r="E85" i="2" s="1"/>
  <c r="M17" i="2"/>
  <c r="M21" i="2"/>
  <c r="M22" i="2"/>
  <c r="M16" i="2"/>
  <c r="M15" i="2"/>
  <c r="S122" i="3"/>
  <c r="B44" i="4" s="1"/>
  <c r="M96" i="2"/>
  <c r="M98" i="2" s="1"/>
  <c r="M10" i="2"/>
  <c r="M8" i="2"/>
  <c r="M20" i="2"/>
  <c r="M19" i="2"/>
  <c r="M86" i="2"/>
  <c r="M55" i="2"/>
  <c r="M33" i="2"/>
  <c r="M107" i="2" l="1"/>
  <c r="M91" i="2"/>
  <c r="B43" i="4"/>
  <c r="K86" i="2"/>
  <c r="E109" i="3"/>
  <c r="F109" i="3"/>
  <c r="M24" i="2" s="1"/>
  <c r="G109" i="3"/>
  <c r="K22" i="2" s="1"/>
  <c r="H109" i="3"/>
  <c r="I109" i="3"/>
  <c r="J109" i="3"/>
  <c r="K109" i="3"/>
  <c r="L109" i="3"/>
  <c r="K17" i="2" s="1"/>
  <c r="M109" i="3"/>
  <c r="N109" i="3"/>
  <c r="O109" i="3"/>
  <c r="P109" i="3"/>
  <c r="Q109" i="3"/>
  <c r="D109" i="3"/>
  <c r="K15" i="2" s="1"/>
  <c r="D111" i="1"/>
  <c r="E111" i="1"/>
  <c r="M12" i="2" s="1"/>
  <c r="F111" i="1"/>
  <c r="G111" i="1"/>
  <c r="H111" i="1"/>
  <c r="K7" i="2" s="1"/>
  <c r="C111" i="1"/>
  <c r="K8" i="2" s="1"/>
  <c r="K91" i="2"/>
  <c r="K64" i="2" s="1"/>
  <c r="K33" i="2"/>
  <c r="E101" i="3"/>
  <c r="F101" i="3"/>
  <c r="C16" i="2" s="1"/>
  <c r="G101" i="3"/>
  <c r="C22" i="2" s="1"/>
  <c r="H101" i="3"/>
  <c r="I101" i="3"/>
  <c r="J101" i="3"/>
  <c r="K101" i="3"/>
  <c r="L101" i="3"/>
  <c r="M101" i="3"/>
  <c r="C19" i="2" s="1"/>
  <c r="N101" i="3"/>
  <c r="O101" i="3"/>
  <c r="C18" i="2" s="1"/>
  <c r="P101" i="3"/>
  <c r="Q101" i="3"/>
  <c r="D101" i="3"/>
  <c r="C15" i="2" s="1"/>
  <c r="E91" i="2"/>
  <c r="E62" i="2" s="1"/>
  <c r="G91" i="2"/>
  <c r="D94" i="1"/>
  <c r="E94" i="1"/>
  <c r="F94" i="1"/>
  <c r="G94" i="1"/>
  <c r="H94" i="1"/>
  <c r="C7" i="2" s="1"/>
  <c r="C94" i="1"/>
  <c r="C8" i="2" s="1"/>
  <c r="C83" i="2"/>
  <c r="E18" i="2"/>
  <c r="M62" i="2" l="1"/>
  <c r="M64" i="2" s="1"/>
  <c r="K16" i="2"/>
  <c r="S109" i="3"/>
  <c r="B37" i="4" s="1"/>
  <c r="M26" i="2"/>
  <c r="M34" i="2" s="1"/>
  <c r="M72" i="2" s="1"/>
  <c r="J111" i="1"/>
  <c r="B36" i="4" s="1"/>
  <c r="K12" i="2"/>
  <c r="C46" i="2"/>
  <c r="C91" i="2"/>
  <c r="C62" i="2" s="1"/>
  <c r="C64" i="2" s="1"/>
  <c r="J94" i="1"/>
  <c r="B29" i="4" s="1"/>
  <c r="S101" i="3"/>
  <c r="B30" i="4" s="1"/>
  <c r="E64" i="2"/>
  <c r="E80" i="3"/>
  <c r="F80" i="3"/>
  <c r="E16" i="2" s="1"/>
  <c r="G80" i="3"/>
  <c r="E22" i="2" s="1"/>
  <c r="H80" i="3"/>
  <c r="I80" i="3"/>
  <c r="J80" i="3"/>
  <c r="K80" i="3"/>
  <c r="L80" i="3"/>
  <c r="E17" i="2" s="1"/>
  <c r="Q80" i="3"/>
  <c r="D80" i="3"/>
  <c r="D76" i="1"/>
  <c r="E76" i="1"/>
  <c r="E10" i="2" s="1"/>
  <c r="F76" i="1"/>
  <c r="G76" i="1"/>
  <c r="H76" i="1"/>
  <c r="I76" i="1"/>
  <c r="C10" i="2" s="1"/>
  <c r="C76" i="1"/>
  <c r="E8" i="2" s="1"/>
  <c r="G33" i="2"/>
  <c r="G81" i="2"/>
  <c r="E81" i="2" s="1"/>
  <c r="E58" i="3"/>
  <c r="F58" i="3"/>
  <c r="G16" i="2" s="1"/>
  <c r="H58" i="3"/>
  <c r="I58" i="3"/>
  <c r="J58" i="3"/>
  <c r="K58" i="3"/>
  <c r="L58" i="3"/>
  <c r="G17" i="2" s="1"/>
  <c r="Q58" i="3"/>
  <c r="D58" i="3"/>
  <c r="G15" i="2" s="1"/>
  <c r="G44" i="3"/>
  <c r="G58" i="3" s="1"/>
  <c r="G22" i="2" s="1"/>
  <c r="D59" i="1"/>
  <c r="E59" i="1"/>
  <c r="G10" i="2" s="1"/>
  <c r="F59" i="1"/>
  <c r="G7" i="2" s="1"/>
  <c r="G59" i="1"/>
  <c r="H59" i="1"/>
  <c r="I59" i="1"/>
  <c r="C59" i="1"/>
  <c r="G8" i="2" s="1"/>
  <c r="I86" i="2"/>
  <c r="I46" i="2" s="1"/>
  <c r="I64" i="2"/>
  <c r="E37" i="1"/>
  <c r="I10" i="2" s="1"/>
  <c r="D37" i="1"/>
  <c r="I29" i="2" s="1"/>
  <c r="C37" i="1"/>
  <c r="I8" i="2" s="1"/>
  <c r="K35" i="3"/>
  <c r="I19" i="2" s="1"/>
  <c r="L35" i="3"/>
  <c r="I17" i="2" s="1"/>
  <c r="Q35" i="3"/>
  <c r="J35" i="3"/>
  <c r="I31" i="2" s="1"/>
  <c r="I35" i="3"/>
  <c r="I53" i="2" s="1"/>
  <c r="H35" i="3"/>
  <c r="G35" i="3"/>
  <c r="F35" i="3"/>
  <c r="I16" i="2" s="1"/>
  <c r="E35" i="3"/>
  <c r="I20" i="2" s="1"/>
  <c r="D35" i="3"/>
  <c r="I15" i="2" s="1"/>
  <c r="F37" i="1"/>
  <c r="I7" i="2" s="1"/>
  <c r="G37" i="1"/>
  <c r="H37" i="1"/>
  <c r="I37" i="1"/>
  <c r="C24" i="2" l="1"/>
  <c r="E31" i="2"/>
  <c r="E33" i="2" s="1"/>
  <c r="C12" i="2"/>
  <c r="I55" i="2"/>
  <c r="S35" i="3"/>
  <c r="B5" i="4" s="1"/>
  <c r="S58" i="3"/>
  <c r="B13" i="4" s="1"/>
  <c r="I22" i="2"/>
  <c r="I24" i="2" s="1"/>
  <c r="S80" i="3"/>
  <c r="K76" i="1"/>
  <c r="B21" i="4" s="1"/>
  <c r="G24" i="2"/>
  <c r="E15" i="2"/>
  <c r="E24" i="2" s="1"/>
  <c r="K37" i="1"/>
  <c r="B4" i="4" s="1"/>
  <c r="K59" i="1"/>
  <c r="B12" i="4" s="1"/>
  <c r="E86" i="2"/>
  <c r="E46" i="2" s="1"/>
  <c r="E7" i="2" s="1"/>
  <c r="E12" i="2" s="1"/>
  <c r="G86" i="2"/>
  <c r="G46" i="2" s="1"/>
  <c r="G12" i="2"/>
  <c r="G53" i="2"/>
  <c r="I33" i="2"/>
  <c r="I12" i="2"/>
  <c r="E53" i="2" l="1"/>
  <c r="C53" i="2" s="1"/>
  <c r="K55" i="2"/>
  <c r="B6" i="4"/>
  <c r="I45" i="2" s="1"/>
  <c r="I50" i="2" s="1"/>
  <c r="I57" i="2" s="1"/>
  <c r="I66" i="2" s="1"/>
  <c r="C26" i="2"/>
  <c r="B22" i="4"/>
  <c r="C33" i="2"/>
  <c r="G26" i="2"/>
  <c r="G34" i="2" s="1"/>
  <c r="G72" i="2" s="1"/>
  <c r="E26" i="2"/>
  <c r="E34" i="2" s="1"/>
  <c r="E72" i="2" s="1"/>
  <c r="G55" i="2"/>
  <c r="I26" i="2"/>
  <c r="I34" i="2" s="1"/>
  <c r="I72" i="2" s="1"/>
  <c r="I74" i="2" s="1"/>
  <c r="C55" i="2" l="1"/>
  <c r="K20" i="2"/>
  <c r="K24" i="2" s="1"/>
  <c r="K26" i="2" s="1"/>
  <c r="K34" i="2" s="1"/>
  <c r="K72" i="2" s="1"/>
  <c r="E55" i="2"/>
  <c r="B11" i="4"/>
  <c r="B14" i="4" s="1"/>
  <c r="G45" i="2" s="1"/>
  <c r="G50" i="2" s="1"/>
  <c r="G57" i="2" s="1"/>
  <c r="C34" i="2"/>
  <c r="C72" i="2" s="1"/>
  <c r="G71" i="2"/>
  <c r="G74" i="2" s="1"/>
  <c r="E71" i="2" l="1"/>
  <c r="E74" i="2" s="1"/>
  <c r="C71" i="2" s="1"/>
  <c r="C74" i="2" s="1"/>
  <c r="K71" i="2" s="1"/>
  <c r="K74" i="2" s="1"/>
  <c r="M71" i="2" s="1"/>
  <c r="M74" i="2" s="1"/>
  <c r="B20" i="4"/>
  <c r="B23" i="4" s="1"/>
  <c r="E45" i="2" s="1"/>
  <c r="E50" i="2" s="1"/>
  <c r="E57" i="2" s="1"/>
  <c r="E66" i="2" s="1"/>
  <c r="G62" i="2"/>
  <c r="G64" i="2" s="1"/>
  <c r="G66" i="2" s="1"/>
  <c r="B28" i="4" l="1"/>
  <c r="B31" i="4" s="1"/>
  <c r="C45" i="2" l="1"/>
  <c r="C50" i="2" s="1"/>
  <c r="C57" i="2" s="1"/>
  <c r="C66" i="2" s="1"/>
  <c r="B35" i="4"/>
  <c r="B38" i="4" s="1"/>
  <c r="B42" i="4" l="1"/>
  <c r="B45" i="4" s="1"/>
  <c r="M45" i="2" s="1"/>
  <c r="K45" i="2"/>
  <c r="M50" i="2" l="1"/>
  <c r="M57" i="2" s="1"/>
  <c r="M66" i="2" s="1"/>
  <c r="K50" i="2"/>
  <c r="K57" i="2" s="1"/>
  <c r="K66" i="2" s="1"/>
</calcChain>
</file>

<file path=xl/sharedStrings.xml><?xml version="1.0" encoding="utf-8"?>
<sst xmlns="http://schemas.openxmlformats.org/spreadsheetml/2006/main" count="177" uniqueCount="143">
  <si>
    <t>Income</t>
  </si>
  <si>
    <t>Interest</t>
  </si>
  <si>
    <t>Nats Entry</t>
  </si>
  <si>
    <t>M Carter</t>
  </si>
  <si>
    <t>M Gavin'</t>
  </si>
  <si>
    <t>C Payne</t>
  </si>
  <si>
    <t>J Belton</t>
  </si>
  <si>
    <t>J Thompson Kambas</t>
  </si>
  <si>
    <t>B Schulz</t>
  </si>
  <si>
    <t>E Franson</t>
  </si>
  <si>
    <t>D McCulloch</t>
  </si>
  <si>
    <t>M O'Rourke</t>
  </si>
  <si>
    <t>G Peverell</t>
  </si>
  <si>
    <t>H Aspach</t>
  </si>
  <si>
    <t>N Gunner</t>
  </si>
  <si>
    <t>J Heywood</t>
  </si>
  <si>
    <t>Expenses</t>
  </si>
  <si>
    <t>Bank Fees</t>
  </si>
  <si>
    <t>Yachting Australia-</t>
  </si>
  <si>
    <t>YA Affiliation</t>
  </si>
  <si>
    <t>Insurance</t>
  </si>
  <si>
    <t>000568</t>
  </si>
  <si>
    <t>000567</t>
  </si>
  <si>
    <t>Network Insurance</t>
  </si>
  <si>
    <t>000569</t>
  </si>
  <si>
    <t>FI Much Media</t>
  </si>
  <si>
    <t>Subs</t>
  </si>
  <si>
    <t>000570</t>
  </si>
  <si>
    <t>Travel Grant</t>
  </si>
  <si>
    <t>Assoc Fireball</t>
  </si>
  <si>
    <t>Silver Surfer</t>
  </si>
  <si>
    <t>J McKenzie</t>
  </si>
  <si>
    <t>Nationals</t>
  </si>
  <si>
    <t>000571</t>
  </si>
  <si>
    <t>000574</t>
  </si>
  <si>
    <t>000575</t>
  </si>
  <si>
    <t>Promotional</t>
  </si>
  <si>
    <t>000576</t>
  </si>
  <si>
    <t>000548</t>
  </si>
  <si>
    <t>000549</t>
  </si>
  <si>
    <t>000547</t>
  </si>
  <si>
    <t>000573</t>
  </si>
  <si>
    <t>Office Consumer</t>
  </si>
  <si>
    <t>000577</t>
  </si>
  <si>
    <t>000578</t>
  </si>
  <si>
    <t>Engraving</t>
  </si>
  <si>
    <t>000550</t>
  </si>
  <si>
    <t>Wangi SC</t>
  </si>
  <si>
    <t>000572</t>
  </si>
  <si>
    <t>Trophies</t>
  </si>
  <si>
    <t>CBA Rec 30/06/2020</t>
  </si>
  <si>
    <t>Opening Balance</t>
  </si>
  <si>
    <t>Expenditure</t>
  </si>
  <si>
    <t>Closing Balance</t>
  </si>
  <si>
    <t>A Butler</t>
  </si>
  <si>
    <t>INTERNATIONAL FIREBALL ASSOCIATION OF AUSTRALIA</t>
  </si>
  <si>
    <t>Mast Sales</t>
  </si>
  <si>
    <t>Fees</t>
  </si>
  <si>
    <t xml:space="preserve">Subscriptions </t>
  </si>
  <si>
    <t>Nationals Income</t>
  </si>
  <si>
    <t>Nationals Expenses</t>
  </si>
  <si>
    <t>less</t>
  </si>
  <si>
    <t>Total Ordinary Income</t>
  </si>
  <si>
    <t>YA Affiliation Fees</t>
  </si>
  <si>
    <t>ASIC Registration</t>
  </si>
  <si>
    <t>Total Ordinary Expenses</t>
  </si>
  <si>
    <t>Ordinary Income</t>
  </si>
  <si>
    <t>Ordinary Expenses</t>
  </si>
  <si>
    <t>Net Ordinary Income</t>
  </si>
  <si>
    <t>Extraordinary Income &amp; Expenses</t>
  </si>
  <si>
    <t xml:space="preserve">Net Extraordinary Income or Loss </t>
  </si>
  <si>
    <t xml:space="preserve">Net Income </t>
  </si>
  <si>
    <t>Current Assets</t>
  </si>
  <si>
    <t>Non Current Assets</t>
  </si>
  <si>
    <t>Bank</t>
  </si>
  <si>
    <t>Debtors</t>
  </si>
  <si>
    <t>FI Fees Pd in Advance</t>
  </si>
  <si>
    <t>Masts on Hand</t>
  </si>
  <si>
    <t>Boats on Hand</t>
  </si>
  <si>
    <t>Total Current Assets</t>
  </si>
  <si>
    <t>Non Non Current Assets</t>
  </si>
  <si>
    <t>Total Assets</t>
  </si>
  <si>
    <t>Current Liabilities</t>
  </si>
  <si>
    <t>Creditors</t>
  </si>
  <si>
    <t>Total Current Liabilities</t>
  </si>
  <si>
    <t>NET ASSETS</t>
  </si>
  <si>
    <t>EQUITY</t>
  </si>
  <si>
    <t>Current year earnings</t>
  </si>
  <si>
    <t>TOTAL EQUITY</t>
  </si>
  <si>
    <t>ASSETS</t>
  </si>
  <si>
    <t>LIABILITIES</t>
  </si>
  <si>
    <t>DEBTORS</t>
  </si>
  <si>
    <t>M Gavin - Mast</t>
  </si>
  <si>
    <t>Masts</t>
  </si>
  <si>
    <t>000580</t>
  </si>
  <si>
    <t>000581</t>
  </si>
  <si>
    <t>000582</t>
  </si>
  <si>
    <t>000584</t>
  </si>
  <si>
    <t>000585</t>
  </si>
  <si>
    <t>CBA Rec 30/06/2021</t>
  </si>
  <si>
    <t>CBA Rec 30/06/2022</t>
  </si>
  <si>
    <t>000588</t>
  </si>
  <si>
    <t>000590</t>
  </si>
  <si>
    <t>000587</t>
  </si>
  <si>
    <t>000591</t>
  </si>
  <si>
    <t>FI Fees</t>
  </si>
  <si>
    <t>CREDITORS</t>
  </si>
  <si>
    <t>Fireball International</t>
  </si>
  <si>
    <t>Opening retained earnings</t>
  </si>
  <si>
    <t xml:space="preserve">Notes to Accounts - </t>
  </si>
  <si>
    <t>Subs - SA</t>
  </si>
  <si>
    <t>Subs - Vic</t>
  </si>
  <si>
    <t>Subs - QLD</t>
  </si>
  <si>
    <t>2020</t>
  </si>
  <si>
    <t>000593</t>
  </si>
  <si>
    <t>000592</t>
  </si>
  <si>
    <t>2023</t>
  </si>
  <si>
    <t>CBA Rec 30/06/2023</t>
  </si>
  <si>
    <t>Trophy Upgrades</t>
  </si>
  <si>
    <t>FI Website</t>
  </si>
  <si>
    <t>2024</t>
  </si>
  <si>
    <t>Westpac Rec 30/06/2024</t>
  </si>
  <si>
    <t>Association Boat Loss</t>
  </si>
  <si>
    <t>Class Promotion</t>
  </si>
  <si>
    <t>2025</t>
  </si>
  <si>
    <t>Westpac Rec 30/06/2025</t>
  </si>
  <si>
    <t xml:space="preserve">Garda </t>
  </si>
  <si>
    <t>Video</t>
  </si>
  <si>
    <t>BALANCE SHEET AS AT 30 JUNE 2025</t>
  </si>
  <si>
    <t>PROFIT AND LOSS STATEMENT FOR YEAR ENDING 30 JUNE 2025</t>
  </si>
  <si>
    <t>Garda</t>
  </si>
  <si>
    <t>Promo Reimbursement from FI</t>
  </si>
  <si>
    <t>Members Funds for Garda</t>
  </si>
  <si>
    <t>Members Funds from Garda</t>
  </si>
  <si>
    <t>Funds Collected from Sailors</t>
  </si>
  <si>
    <t>Less</t>
  </si>
  <si>
    <t>Container Insurance</t>
  </si>
  <si>
    <t>FI Sponsorship</t>
  </si>
  <si>
    <t>Carnet</t>
  </si>
  <si>
    <t>Shipping to Garda</t>
  </si>
  <si>
    <t>Container Frame Maintenance and Consumables</t>
  </si>
  <si>
    <t>Container Frame Hire</t>
  </si>
  <si>
    <t>Net Garda Funds on Hand @ 30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</si>
</sst>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14" fontId="0" fillId="0" borderId="0" xfId="0" applyNumberFormat="1"/>
    <xf numFmtId="0" fontId="0" fillId="0" borderId="1" xfId="0" applyBorder="1"/>
    <xf numFmtId="49" fontId="0" fillId="0" borderId="0" xfId="0" applyNumberFormat="1"/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0" fontId="3" fillId="0" borderId="0" xfId="0" applyFont="1"/>
    <xf numFmtId="0" fontId="2" fillId="0" borderId="0" xfId="0" applyFont="1"/>
    <xf numFmtId="43" fontId="2" fillId="0" borderId="0" xfId="1" applyFont="1"/>
    <xf numFmtId="43" fontId="0" fillId="0" borderId="2" xfId="1" applyFont="1" applyBorder="1"/>
    <xf numFmtId="43" fontId="2" fillId="0" borderId="1" xfId="1" applyFont="1" applyBorder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43" fontId="0" fillId="0" borderId="0" xfId="1" applyFont="1" applyAlignment="1">
      <alignment horizontal="left" indent="1"/>
    </xf>
    <xf numFmtId="43" fontId="0" fillId="0" borderId="2" xfId="1" applyFont="1" applyBorder="1" applyAlignment="1">
      <alignment horizontal="left" indent="1"/>
    </xf>
    <xf numFmtId="49" fontId="2" fillId="0" borderId="0" xfId="1" applyNumberFormat="1" applyFont="1"/>
    <xf numFmtId="0" fontId="4" fillId="0" borderId="0" xfId="0" applyFont="1"/>
    <xf numFmtId="43" fontId="2" fillId="0" borderId="0" xfId="1" applyFont="1" applyFill="1"/>
    <xf numFmtId="49" fontId="2" fillId="0" borderId="0" xfId="1" applyNumberFormat="1" applyFont="1" applyFill="1" applyAlignment="1">
      <alignment horizontal="center"/>
    </xf>
    <xf numFmtId="43" fontId="0" fillId="0" borderId="0" xfId="1" applyFont="1" applyFill="1"/>
    <xf numFmtId="43" fontId="0" fillId="0" borderId="2" xfId="1" applyFont="1" applyFill="1" applyBorder="1"/>
    <xf numFmtId="43" fontId="0" fillId="0" borderId="0" xfId="1" applyFont="1" applyFill="1" applyAlignment="1">
      <alignment horizontal="left" indent="1"/>
    </xf>
    <xf numFmtId="43" fontId="0" fillId="0" borderId="2" xfId="1" applyFont="1" applyFill="1" applyBorder="1" applyAlignment="1">
      <alignment horizontal="left" indent="1"/>
    </xf>
    <xf numFmtId="43" fontId="2" fillId="0" borderId="1" xfId="1" applyFont="1" applyFill="1" applyBorder="1"/>
    <xf numFmtId="43" fontId="1" fillId="0" borderId="0" xfId="1" applyFont="1" applyFill="1"/>
    <xf numFmtId="43" fontId="2" fillId="2" borderId="0" xfId="1" applyFont="1" applyFill="1"/>
    <xf numFmtId="49" fontId="2" fillId="2" borderId="0" xfId="1" applyNumberFormat="1" applyFont="1" applyFill="1" applyAlignment="1">
      <alignment horizontal="center"/>
    </xf>
    <xf numFmtId="43" fontId="0" fillId="2" borderId="0" xfId="1" applyFont="1" applyFill="1"/>
    <xf numFmtId="43" fontId="0" fillId="2" borderId="2" xfId="1" applyFont="1" applyFill="1" applyBorder="1"/>
    <xf numFmtId="43" fontId="0" fillId="2" borderId="0" xfId="1" applyFont="1" applyFill="1" applyAlignment="1">
      <alignment horizontal="left" indent="1"/>
    </xf>
    <xf numFmtId="43" fontId="0" fillId="2" borderId="2" xfId="1" applyFont="1" applyFill="1" applyBorder="1" applyAlignment="1">
      <alignment horizontal="left" indent="1"/>
    </xf>
    <xf numFmtId="43" fontId="2" fillId="2" borderId="1" xfId="1" applyFont="1" applyFill="1" applyBorder="1"/>
    <xf numFmtId="43" fontId="1" fillId="2" borderId="0" xfId="1" applyFont="1" applyFill="1"/>
    <xf numFmtId="43" fontId="1" fillId="0" borderId="2" xfId="1" applyFont="1" applyFill="1" applyBorder="1"/>
    <xf numFmtId="2" fontId="0" fillId="0" borderId="0" xfId="0" applyNumberFormat="1"/>
    <xf numFmtId="43" fontId="1" fillId="0" borderId="0" xfId="1" applyFont="1"/>
    <xf numFmtId="43" fontId="0" fillId="0" borderId="0" xfId="1" applyFont="1" applyBorder="1" applyAlignment="1">
      <alignment horizontal="left" indent="1"/>
    </xf>
    <xf numFmtId="43" fontId="0" fillId="0" borderId="0" xfId="1" applyFont="1" applyBorder="1"/>
    <xf numFmtId="0" fontId="2" fillId="2" borderId="0" xfId="0" applyFont="1" applyFill="1" applyAlignment="1">
      <alignment horizontal="center"/>
    </xf>
    <xf numFmtId="43" fontId="2" fillId="3" borderId="0" xfId="1" applyFont="1" applyFill="1"/>
    <xf numFmtId="49" fontId="2" fillId="3" borderId="0" xfId="1" applyNumberFormat="1" applyFont="1" applyFill="1" applyAlignment="1">
      <alignment horizontal="center"/>
    </xf>
    <xf numFmtId="43" fontId="0" fillId="3" borderId="0" xfId="1" applyFont="1" applyFill="1"/>
    <xf numFmtId="43" fontId="0" fillId="3" borderId="2" xfId="1" applyFont="1" applyFill="1" applyBorder="1"/>
    <xf numFmtId="43" fontId="0" fillId="3" borderId="0" xfId="1" applyFont="1" applyFill="1" applyAlignment="1">
      <alignment horizontal="left" indent="1"/>
    </xf>
    <xf numFmtId="43" fontId="0" fillId="3" borderId="2" xfId="1" applyFont="1" applyFill="1" applyBorder="1" applyAlignment="1">
      <alignment horizontal="left" indent="1"/>
    </xf>
    <xf numFmtId="43" fontId="2" fillId="3" borderId="1" xfId="1" applyFont="1" applyFill="1" applyBorder="1"/>
    <xf numFmtId="0" fontId="2" fillId="3" borderId="0" xfId="0" applyFont="1" applyFill="1" applyAlignment="1">
      <alignment horizontal="center"/>
    </xf>
    <xf numFmtId="43" fontId="1" fillId="3" borderId="0" xfId="1" applyFont="1" applyFill="1"/>
    <xf numFmtId="0" fontId="2" fillId="4" borderId="0" xfId="0" applyFont="1" applyFill="1"/>
    <xf numFmtId="0" fontId="0" fillId="4" borderId="0" xfId="0" applyFill="1"/>
    <xf numFmtId="43" fontId="0" fillId="4" borderId="0" xfId="1" applyFont="1" applyFill="1"/>
    <xf numFmtId="0" fontId="0" fillId="4" borderId="0" xfId="0" applyFill="1" applyAlignment="1">
      <alignment horizontal="left" indent="1"/>
    </xf>
    <xf numFmtId="43" fontId="0" fillId="4" borderId="2" xfId="1" applyFont="1" applyFill="1" applyBorder="1"/>
    <xf numFmtId="0" fontId="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2BACC-CF88-4EA8-A1F2-12CC09FE7B24}">
  <sheetPr>
    <pageSetUpPr fitToPage="1"/>
  </sheetPr>
  <dimension ref="A1:M107"/>
  <sheetViews>
    <sheetView tabSelected="1" zoomScaleNormal="100" workbookViewId="0">
      <selection activeCell="A112" sqref="A112"/>
    </sheetView>
  </sheetViews>
  <sheetFormatPr defaultRowHeight="15" x14ac:dyDescent="0.25"/>
  <cols>
    <col min="1" max="1" width="30.140625" customWidth="1"/>
    <col min="2" max="2" width="10.140625" customWidth="1"/>
    <col min="3" max="3" width="13.5703125" style="20" hidden="1" customWidth="1"/>
    <col min="4" max="4" width="5.5703125" hidden="1" customWidth="1"/>
    <col min="5" max="5" width="13.5703125" style="20" hidden="1" customWidth="1"/>
    <col min="6" max="6" width="5.7109375" hidden="1" customWidth="1"/>
    <col min="7" max="7" width="13.5703125" style="13" hidden="1" customWidth="1"/>
    <col min="8" max="8" width="5.7109375" style="13" hidden="1" customWidth="1"/>
    <col min="9" max="9" width="6.140625" style="4" hidden="1" customWidth="1"/>
    <col min="10" max="10" width="6.5703125" hidden="1" customWidth="1"/>
    <col min="11" max="11" width="13.5703125" style="28" customWidth="1"/>
    <col min="12" max="12" width="5.7109375" customWidth="1"/>
    <col min="13" max="13" width="13.5703125" style="42" customWidth="1"/>
  </cols>
  <sheetData>
    <row r="1" spans="1:13" s="8" customFormat="1" x14ac:dyDescent="0.25">
      <c r="A1" s="8" t="s">
        <v>55</v>
      </c>
      <c r="C1" s="18"/>
      <c r="E1" s="18"/>
      <c r="G1" s="12"/>
      <c r="H1" s="12"/>
      <c r="I1" s="9"/>
      <c r="K1" s="26"/>
      <c r="M1" s="40"/>
    </row>
    <row r="2" spans="1:13" s="8" customFormat="1" x14ac:dyDescent="0.25">
      <c r="A2" s="8" t="s">
        <v>129</v>
      </c>
      <c r="C2" s="18"/>
      <c r="E2" s="18"/>
      <c r="G2" s="12"/>
      <c r="H2" s="12"/>
      <c r="I2" s="9"/>
      <c r="K2" s="26"/>
      <c r="M2" s="40"/>
    </row>
    <row r="3" spans="1:13" s="8" customFormat="1" x14ac:dyDescent="0.25">
      <c r="C3" s="18"/>
      <c r="E3" s="18"/>
      <c r="G3" s="12"/>
      <c r="H3" s="12"/>
      <c r="I3" s="9"/>
      <c r="K3" s="26"/>
      <c r="M3" s="40"/>
    </row>
    <row r="4" spans="1:13" s="8" customFormat="1" x14ac:dyDescent="0.25">
      <c r="C4" s="19" t="s">
        <v>116</v>
      </c>
      <c r="E4" s="19">
        <v>2022</v>
      </c>
      <c r="G4" s="12">
        <v>2021</v>
      </c>
      <c r="H4" s="12"/>
      <c r="I4" s="12">
        <v>2020</v>
      </c>
      <c r="K4" s="27" t="s">
        <v>120</v>
      </c>
      <c r="M4" s="41" t="s">
        <v>124</v>
      </c>
    </row>
    <row r="5" spans="1:13" s="8" customFormat="1" x14ac:dyDescent="0.25">
      <c r="C5" s="19"/>
      <c r="E5" s="19"/>
      <c r="G5" s="12"/>
      <c r="H5" s="12"/>
      <c r="I5" s="12"/>
      <c r="K5" s="27"/>
      <c r="M5" s="41"/>
    </row>
    <row r="6" spans="1:13" x14ac:dyDescent="0.25">
      <c r="A6" s="8" t="s">
        <v>66</v>
      </c>
      <c r="B6" s="8"/>
      <c r="C6" s="18"/>
      <c r="D6" s="8"/>
      <c r="E6" s="18"/>
      <c r="K6" s="26"/>
      <c r="M6" s="40"/>
    </row>
    <row r="7" spans="1:13" x14ac:dyDescent="0.25">
      <c r="A7" t="s">
        <v>58</v>
      </c>
      <c r="C7" s="20">
        <f>Income!H94</f>
        <v>2610</v>
      </c>
      <c r="E7" s="20">
        <f>E46</f>
        <v>2150</v>
      </c>
      <c r="G7" s="14">
        <f>Income!F59</f>
        <v>1695</v>
      </c>
      <c r="H7" s="14"/>
      <c r="I7" s="4">
        <f>Income!F37+I84</f>
        <v>2400</v>
      </c>
      <c r="K7" s="28">
        <f>Income!H111</f>
        <v>3660</v>
      </c>
      <c r="M7" s="48">
        <f>Income!H155</f>
        <v>2610</v>
      </c>
    </row>
    <row r="8" spans="1:13" x14ac:dyDescent="0.25">
      <c r="A8" t="s">
        <v>1</v>
      </c>
      <c r="C8" s="20">
        <f>Income!C94</f>
        <v>25.939999999999998</v>
      </c>
      <c r="E8" s="20">
        <f>Income!C76</f>
        <v>28.720000000000002</v>
      </c>
      <c r="G8" s="14">
        <f>Income!C59</f>
        <v>33.51</v>
      </c>
      <c r="H8" s="14"/>
      <c r="I8" s="4">
        <f>Income!C37</f>
        <v>45.610000000000007</v>
      </c>
      <c r="K8" s="28">
        <f>Income!C111</f>
        <v>0.7</v>
      </c>
      <c r="M8" s="48">
        <f>Income!C155</f>
        <v>1.6500000000000001</v>
      </c>
    </row>
    <row r="9" spans="1:13" x14ac:dyDescent="0.25">
      <c r="A9" s="54" t="s">
        <v>141</v>
      </c>
      <c r="G9" s="14"/>
      <c r="H9" s="14"/>
      <c r="M9" s="48">
        <v>1200</v>
      </c>
    </row>
    <row r="10" spans="1:13" x14ac:dyDescent="0.25">
      <c r="A10" t="s">
        <v>131</v>
      </c>
      <c r="C10" s="21">
        <f>Income!I76-I48</f>
        <v>0</v>
      </c>
      <c r="E10" s="21">
        <f>Income!E76-G48</f>
        <v>190</v>
      </c>
      <c r="G10" s="15">
        <f>Income!E59-2500-Expenses!Q51-200</f>
        <v>217.60000000000002</v>
      </c>
      <c r="H10" s="15"/>
      <c r="I10" s="10">
        <f>Income!E37+I81-1500</f>
        <v>250</v>
      </c>
      <c r="K10" s="29">
        <v>0</v>
      </c>
      <c r="M10" s="43">
        <f>Income!J155</f>
        <v>514.86</v>
      </c>
    </row>
    <row r="11" spans="1:13" x14ac:dyDescent="0.25">
      <c r="G11" s="14"/>
      <c r="H11" s="14"/>
    </row>
    <row r="12" spans="1:13" x14ac:dyDescent="0.25">
      <c r="A12" t="s">
        <v>62</v>
      </c>
      <c r="C12" s="20">
        <f>SUM(C7:C11)</f>
        <v>2635.94</v>
      </c>
      <c r="E12" s="20">
        <f>SUM(E7:E11)</f>
        <v>2368.7199999999998</v>
      </c>
      <c r="G12" s="14">
        <f>SUM(G7:G11)</f>
        <v>1946.1100000000001</v>
      </c>
      <c r="H12" s="14"/>
      <c r="I12" s="4">
        <f>SUM(I7:I11)</f>
        <v>2695.61</v>
      </c>
      <c r="K12" s="28">
        <f>SUM(K7:K11)</f>
        <v>3660.7</v>
      </c>
      <c r="M12" s="42">
        <f>SUM(M7:M11)</f>
        <v>4326.51</v>
      </c>
    </row>
    <row r="13" spans="1:13" x14ac:dyDescent="0.25">
      <c r="G13" s="14"/>
      <c r="H13" s="14"/>
    </row>
    <row r="14" spans="1:13" x14ac:dyDescent="0.25">
      <c r="A14" s="8" t="s">
        <v>67</v>
      </c>
      <c r="B14" s="8"/>
      <c r="C14" s="18"/>
      <c r="D14" s="8"/>
      <c r="E14" s="18"/>
      <c r="G14" s="14"/>
      <c r="H14" s="14"/>
      <c r="K14" s="26"/>
      <c r="M14" s="40"/>
    </row>
    <row r="15" spans="1:13" x14ac:dyDescent="0.25">
      <c r="A15" t="s">
        <v>17</v>
      </c>
      <c r="C15" s="20">
        <f>Expenses!D101</f>
        <v>70</v>
      </c>
      <c r="E15" s="20">
        <f>Expenses!D80</f>
        <v>81</v>
      </c>
      <c r="G15" s="14">
        <f>Expenses!D58</f>
        <v>84</v>
      </c>
      <c r="H15" s="14"/>
      <c r="I15" s="4">
        <f>Expenses!D35</f>
        <v>118.5</v>
      </c>
      <c r="K15" s="28">
        <f>Expenses!D109</f>
        <v>0</v>
      </c>
      <c r="M15" s="42">
        <f>Expenses!D122</f>
        <v>0</v>
      </c>
    </row>
    <row r="16" spans="1:13" x14ac:dyDescent="0.25">
      <c r="A16" t="s">
        <v>63</v>
      </c>
      <c r="C16" s="20">
        <f>Expenses!F101</f>
        <v>476.12</v>
      </c>
      <c r="E16" s="20">
        <f>Expenses!F80</f>
        <v>226.12</v>
      </c>
      <c r="G16" s="14">
        <f>Expenses!F58</f>
        <v>225</v>
      </c>
      <c r="H16" s="14"/>
      <c r="I16" s="4">
        <f>Expenses!F35</f>
        <v>225</v>
      </c>
      <c r="K16" s="28">
        <f>Expenses!F109</f>
        <v>307.76</v>
      </c>
      <c r="M16" s="42">
        <f>Expenses!F122</f>
        <v>315</v>
      </c>
    </row>
    <row r="17" spans="1:13" x14ac:dyDescent="0.25">
      <c r="A17" t="s">
        <v>64</v>
      </c>
      <c r="C17" s="20">
        <v>61.2</v>
      </c>
      <c r="E17" s="20">
        <f>Expenses!L80</f>
        <v>60.1</v>
      </c>
      <c r="G17" s="14">
        <f>Expenses!L58</f>
        <v>59.2</v>
      </c>
      <c r="H17" s="14"/>
      <c r="I17" s="4">
        <f>Expenses!L35</f>
        <v>244.3</v>
      </c>
      <c r="K17" s="28">
        <f>Expenses!L109</f>
        <v>474.59999999999997</v>
      </c>
      <c r="M17" s="42">
        <f>Expenses!L122</f>
        <v>49</v>
      </c>
    </row>
    <row r="18" spans="1:13" x14ac:dyDescent="0.25">
      <c r="A18" t="s">
        <v>105</v>
      </c>
      <c r="C18" s="20">
        <f>Expenses!O101+Expenses!N101</f>
        <v>636.18000000000006</v>
      </c>
      <c r="E18" s="20">
        <f>397.9+240</f>
        <v>637.9</v>
      </c>
      <c r="G18" s="14">
        <v>890.34</v>
      </c>
      <c r="H18" s="14"/>
      <c r="I18" s="4">
        <v>0</v>
      </c>
      <c r="K18" s="28">
        <f>592.07+240</f>
        <v>832.07</v>
      </c>
      <c r="M18" s="42">
        <f>240+449.69</f>
        <v>689.69</v>
      </c>
    </row>
    <row r="19" spans="1:13" x14ac:dyDescent="0.25">
      <c r="A19" t="s">
        <v>118</v>
      </c>
      <c r="C19" s="22">
        <f>Expenses!M101</f>
        <v>900.7</v>
      </c>
      <c r="E19" s="22">
        <v>0</v>
      </c>
      <c r="G19" s="14">
        <v>0</v>
      </c>
      <c r="H19" s="14"/>
      <c r="I19" s="4">
        <f>Expenses!K35</f>
        <v>275</v>
      </c>
      <c r="K19" s="30">
        <v>265</v>
      </c>
      <c r="M19" s="42">
        <f>Expenses!F113</f>
        <v>0</v>
      </c>
    </row>
    <row r="20" spans="1:13" x14ac:dyDescent="0.25">
      <c r="A20" t="s">
        <v>122</v>
      </c>
      <c r="C20" s="22">
        <v>0</v>
      </c>
      <c r="E20" s="22">
        <v>0</v>
      </c>
      <c r="G20" s="14">
        <v>0</v>
      </c>
      <c r="H20" s="14"/>
      <c r="I20" s="4">
        <f>Expenses!E35</f>
        <v>300</v>
      </c>
      <c r="K20" s="30">
        <f>C53-Income!E111-265-1000</f>
        <v>820.44</v>
      </c>
      <c r="M20" s="42">
        <f>Expenses!F114</f>
        <v>0</v>
      </c>
    </row>
    <row r="21" spans="1:13" x14ac:dyDescent="0.25">
      <c r="A21" t="s">
        <v>123</v>
      </c>
      <c r="C21" s="22"/>
      <c r="E21" s="22"/>
      <c r="G21" s="14"/>
      <c r="H21" s="14"/>
      <c r="K21" s="30">
        <v>1000</v>
      </c>
      <c r="M21" s="42">
        <f>Expenses!K122</f>
        <v>990</v>
      </c>
    </row>
    <row r="22" spans="1:13" x14ac:dyDescent="0.25">
      <c r="A22" t="s">
        <v>20</v>
      </c>
      <c r="C22" s="21">
        <f>Expenses!G101</f>
        <v>1482.5</v>
      </c>
      <c r="E22" s="21">
        <f>Expenses!G80</f>
        <v>1344.07</v>
      </c>
      <c r="G22" s="15">
        <f>Expenses!G58</f>
        <v>1081.99</v>
      </c>
      <c r="H22" s="15"/>
      <c r="I22" s="10">
        <f>Expenses!G35</f>
        <v>1173.45</v>
      </c>
      <c r="K22" s="29">
        <f>Expenses!G109</f>
        <v>1577.87</v>
      </c>
      <c r="M22" s="43">
        <f>Expenses!G122</f>
        <v>1700.03</v>
      </c>
    </row>
    <row r="23" spans="1:13" x14ac:dyDescent="0.25">
      <c r="G23" s="14"/>
      <c r="H23" s="14"/>
    </row>
    <row r="24" spans="1:13" x14ac:dyDescent="0.25">
      <c r="A24" s="8" t="s">
        <v>65</v>
      </c>
      <c r="B24" s="8"/>
      <c r="C24" s="21">
        <f>SUM(C15:C22)</f>
        <v>3626.7</v>
      </c>
      <c r="D24" s="8"/>
      <c r="E24" s="21">
        <f>SUM(E15:E22)</f>
        <v>2349.19</v>
      </c>
      <c r="G24" s="10">
        <f>SUM(G15:G22)</f>
        <v>2340.5299999999997</v>
      </c>
      <c r="H24" s="10"/>
      <c r="I24" s="10">
        <f>SUM(I15:I22)</f>
        <v>2336.25</v>
      </c>
      <c r="K24" s="29">
        <f>SUM(K15:K22)</f>
        <v>5277.74</v>
      </c>
      <c r="M24" s="43">
        <f>SUM(M15:M22)</f>
        <v>3743.7200000000003</v>
      </c>
    </row>
    <row r="25" spans="1:13" x14ac:dyDescent="0.25">
      <c r="G25" s="4"/>
      <c r="H25" s="4"/>
    </row>
    <row r="26" spans="1:13" hidden="1" x14ac:dyDescent="0.25">
      <c r="A26" s="8" t="s">
        <v>68</v>
      </c>
      <c r="B26" s="8"/>
      <c r="C26" s="20">
        <f>C12-C24</f>
        <v>-990.75999999999976</v>
      </c>
      <c r="D26" s="8"/>
      <c r="E26" s="20">
        <f>E12-E24</f>
        <v>19.529999999999745</v>
      </c>
      <c r="G26" s="4">
        <f>G12-G24</f>
        <v>-394.41999999999962</v>
      </c>
      <c r="H26" s="4"/>
      <c r="I26" s="4">
        <f>I12-I24</f>
        <v>359.36000000000013</v>
      </c>
      <c r="K26" s="28">
        <f>K12-K24</f>
        <v>-1617.04</v>
      </c>
      <c r="M26" s="42">
        <f>M12-M24</f>
        <v>582.79</v>
      </c>
    </row>
    <row r="27" spans="1:13" hidden="1" x14ac:dyDescent="0.25">
      <c r="G27" s="4"/>
      <c r="H27" s="4"/>
    </row>
    <row r="28" spans="1:13" hidden="1" x14ac:dyDescent="0.25">
      <c r="A28" s="8" t="s">
        <v>69</v>
      </c>
      <c r="B28" s="8"/>
      <c r="C28" s="18"/>
      <c r="D28" s="8"/>
      <c r="E28" s="18"/>
      <c r="G28" s="4"/>
      <c r="H28" s="4"/>
      <c r="K28" s="26"/>
      <c r="M28" s="40"/>
    </row>
    <row r="29" spans="1:13" hidden="1" x14ac:dyDescent="0.25">
      <c r="A29" t="s">
        <v>59</v>
      </c>
      <c r="C29" s="22">
        <v>0</v>
      </c>
      <c r="E29" s="22">
        <v>0</v>
      </c>
      <c r="G29" s="14">
        <v>0</v>
      </c>
      <c r="H29" s="14"/>
      <c r="I29" s="4">
        <f>Income!D37+I85</f>
        <v>8940</v>
      </c>
      <c r="K29" s="30">
        <v>0</v>
      </c>
      <c r="M29" s="44">
        <v>0</v>
      </c>
    </row>
    <row r="30" spans="1:13" hidden="1" x14ac:dyDescent="0.25">
      <c r="A30" s="7" t="s">
        <v>61</v>
      </c>
      <c r="B30" s="7"/>
      <c r="C30" s="22">
        <v>0</v>
      </c>
      <c r="D30" s="7"/>
      <c r="E30" s="22">
        <v>0</v>
      </c>
      <c r="G30" s="14">
        <v>0</v>
      </c>
      <c r="H30" s="14"/>
      <c r="K30" s="30">
        <v>0</v>
      </c>
      <c r="M30" s="44">
        <v>0</v>
      </c>
    </row>
    <row r="31" spans="1:13" hidden="1" x14ac:dyDescent="0.25">
      <c r="A31" t="s">
        <v>60</v>
      </c>
      <c r="C31" s="23">
        <v>0</v>
      </c>
      <c r="E31" s="23">
        <f>Expenses!J80</f>
        <v>154.09</v>
      </c>
      <c r="G31" s="15">
        <v>0</v>
      </c>
      <c r="H31" s="15"/>
      <c r="I31" s="10">
        <f>Expenses!J35</f>
        <v>8929.7800000000007</v>
      </c>
      <c r="K31" s="31">
        <v>0</v>
      </c>
      <c r="M31" s="45">
        <v>0</v>
      </c>
    </row>
    <row r="32" spans="1:13" hidden="1" x14ac:dyDescent="0.25">
      <c r="C32" s="22"/>
      <c r="E32" s="22"/>
      <c r="G32" s="14"/>
      <c r="H32" s="14"/>
      <c r="K32" s="30"/>
      <c r="M32" s="44"/>
    </row>
    <row r="33" spans="1:13" hidden="1" x14ac:dyDescent="0.25">
      <c r="A33" s="8" t="s">
        <v>70</v>
      </c>
      <c r="B33" s="8"/>
      <c r="C33" s="20">
        <f>C29-C31</f>
        <v>0</v>
      </c>
      <c r="D33" s="8"/>
      <c r="E33" s="20">
        <f>E29-E31</f>
        <v>-154.09</v>
      </c>
      <c r="G33" s="4">
        <f>G29-G31</f>
        <v>0</v>
      </c>
      <c r="H33" s="4"/>
      <c r="I33" s="4">
        <f>I29-I31</f>
        <v>10.219999999999345</v>
      </c>
      <c r="K33" s="28">
        <f>K29-K31</f>
        <v>0</v>
      </c>
      <c r="M33" s="42">
        <f>M29-M31</f>
        <v>0</v>
      </c>
    </row>
    <row r="34" spans="1:13" ht="15.75" thickBot="1" x14ac:dyDescent="0.3">
      <c r="A34" s="8" t="s">
        <v>71</v>
      </c>
      <c r="B34" s="8"/>
      <c r="C34" s="24">
        <f>C26+C33</f>
        <v>-990.75999999999976</v>
      </c>
      <c r="D34" s="8"/>
      <c r="E34" s="24">
        <f>E26+E33</f>
        <v>-134.56000000000026</v>
      </c>
      <c r="F34" s="8"/>
      <c r="G34" s="11">
        <f>G26+G33</f>
        <v>-394.41999999999962</v>
      </c>
      <c r="H34" s="11"/>
      <c r="I34" s="11">
        <f>I26+I33</f>
        <v>369.57999999999947</v>
      </c>
      <c r="K34" s="32">
        <f>K26+K33</f>
        <v>-1617.04</v>
      </c>
      <c r="M34" s="46">
        <f>M26+M33</f>
        <v>582.79</v>
      </c>
    </row>
    <row r="35" spans="1:13" ht="15.75" thickTop="1" x14ac:dyDescent="0.25">
      <c r="G35" s="14"/>
      <c r="H35" s="14"/>
    </row>
    <row r="38" spans="1:13" s="8" customFormat="1" x14ac:dyDescent="0.25">
      <c r="A38" s="8" t="s">
        <v>55</v>
      </c>
      <c r="C38" s="18"/>
      <c r="E38" s="18"/>
      <c r="G38" s="12"/>
      <c r="H38" s="12"/>
      <c r="I38" s="9"/>
      <c r="K38" s="26"/>
      <c r="M38" s="40"/>
    </row>
    <row r="39" spans="1:13" s="8" customFormat="1" x14ac:dyDescent="0.25">
      <c r="A39" s="8" t="s">
        <v>128</v>
      </c>
      <c r="C39" s="18"/>
      <c r="E39" s="18"/>
      <c r="G39" s="12"/>
      <c r="H39" s="12"/>
      <c r="I39" s="9"/>
      <c r="K39" s="26"/>
      <c r="M39" s="40"/>
    </row>
    <row r="40" spans="1:13" s="8" customFormat="1" x14ac:dyDescent="0.25">
      <c r="C40" s="18"/>
      <c r="E40" s="18"/>
      <c r="G40" s="12"/>
      <c r="H40" s="12"/>
      <c r="I40" s="9"/>
      <c r="K40" s="26"/>
      <c r="M40" s="40"/>
    </row>
    <row r="41" spans="1:13" s="8" customFormat="1" x14ac:dyDescent="0.25">
      <c r="C41" s="12">
        <v>2023</v>
      </c>
      <c r="E41" s="12">
        <v>2022</v>
      </c>
      <c r="G41" s="12">
        <v>2021</v>
      </c>
      <c r="H41" s="12"/>
      <c r="I41" s="16" t="s">
        <v>113</v>
      </c>
      <c r="K41" s="39">
        <v>2024</v>
      </c>
      <c r="M41" s="47">
        <v>2025</v>
      </c>
    </row>
    <row r="42" spans="1:13" x14ac:dyDescent="0.25">
      <c r="A42" s="8" t="s">
        <v>89</v>
      </c>
      <c r="B42" s="8"/>
      <c r="C42" s="18"/>
      <c r="D42" s="8"/>
      <c r="E42" s="18"/>
      <c r="K42" s="26"/>
      <c r="M42" s="40"/>
    </row>
    <row r="44" spans="1:13" x14ac:dyDescent="0.25">
      <c r="A44" s="8" t="s">
        <v>72</v>
      </c>
      <c r="B44" s="8"/>
      <c r="C44" s="18"/>
      <c r="D44" s="8"/>
      <c r="E44" s="18"/>
      <c r="K44" s="26"/>
      <c r="M44" s="40"/>
    </row>
    <row r="45" spans="1:13" x14ac:dyDescent="0.25">
      <c r="A45" t="s">
        <v>74</v>
      </c>
      <c r="C45" s="20">
        <f>'CBA Rec'!B31</f>
        <v>7674.7400000000043</v>
      </c>
      <c r="E45" s="20">
        <f>'CBA Rec'!B23</f>
        <v>6913.4000000000033</v>
      </c>
      <c r="G45" s="14">
        <f>'CBA Rec'!B14</f>
        <v>6910.4000000000033</v>
      </c>
      <c r="H45" s="14"/>
      <c r="I45" s="4">
        <f>'CBA Rec'!B6</f>
        <v>9464.9200000000019</v>
      </c>
      <c r="K45" s="28">
        <f>'CBA Rec'!B38</f>
        <v>10735.210000000005</v>
      </c>
      <c r="M45" s="42">
        <f>'CBA Rec'!B45</f>
        <v>27413.380000000012</v>
      </c>
    </row>
    <row r="46" spans="1:13" x14ac:dyDescent="0.25">
      <c r="A46" t="s">
        <v>75</v>
      </c>
      <c r="C46" s="20">
        <f>C86</f>
        <v>0</v>
      </c>
      <c r="E46" s="20">
        <f>E86</f>
        <v>2150</v>
      </c>
      <c r="G46" s="14">
        <f>G86</f>
        <v>0</v>
      </c>
      <c r="H46" s="14"/>
      <c r="I46" s="4">
        <f>I86</f>
        <v>1925</v>
      </c>
      <c r="K46" s="28">
        <v>0</v>
      </c>
      <c r="M46" s="42">
        <v>0</v>
      </c>
    </row>
    <row r="47" spans="1:13" x14ac:dyDescent="0.25">
      <c r="A47" t="s">
        <v>76</v>
      </c>
      <c r="C47" s="20">
        <v>0</v>
      </c>
      <c r="E47" s="20">
        <v>0</v>
      </c>
      <c r="G47" s="14">
        <v>0</v>
      </c>
      <c r="H47" s="14"/>
      <c r="I47" s="4">
        <v>240</v>
      </c>
      <c r="K47" s="28">
        <v>0</v>
      </c>
    </row>
    <row r="48" spans="1:13" x14ac:dyDescent="0.25">
      <c r="A48" t="s">
        <v>77</v>
      </c>
      <c r="C48" s="21">
        <v>0</v>
      </c>
      <c r="E48" s="21">
        <v>0</v>
      </c>
      <c r="G48" s="15">
        <v>2300</v>
      </c>
      <c r="H48" s="15"/>
      <c r="I48" s="10">
        <v>0</v>
      </c>
      <c r="K48" s="29">
        <v>0</v>
      </c>
      <c r="M48" s="43">
        <v>0</v>
      </c>
    </row>
    <row r="49" spans="1:13" x14ac:dyDescent="0.25">
      <c r="G49" s="14"/>
      <c r="H49" s="14"/>
    </row>
    <row r="50" spans="1:13" x14ac:dyDescent="0.25">
      <c r="A50" t="s">
        <v>79</v>
      </c>
      <c r="C50" s="22">
        <f>SUM(C45:C48)</f>
        <v>7674.7400000000043</v>
      </c>
      <c r="E50" s="22">
        <f>SUM(E45:E48)</f>
        <v>9063.4000000000033</v>
      </c>
      <c r="G50" s="14">
        <f>SUM(G45:G48)</f>
        <v>9210.4000000000033</v>
      </c>
      <c r="H50" s="14"/>
      <c r="I50" s="4">
        <f>SUM(I45:I48)</f>
        <v>11629.920000000002</v>
      </c>
      <c r="K50" s="30">
        <f>SUM(K45:K48)</f>
        <v>10735.210000000005</v>
      </c>
      <c r="M50" s="44">
        <f>SUM(M45:M48)</f>
        <v>27413.380000000012</v>
      </c>
    </row>
    <row r="51" spans="1:13" x14ac:dyDescent="0.25">
      <c r="C51" s="22"/>
      <c r="E51" s="22"/>
      <c r="G51" s="14"/>
      <c r="H51" s="14"/>
      <c r="K51" s="30"/>
      <c r="M51" s="44"/>
    </row>
    <row r="52" spans="1:13" x14ac:dyDescent="0.25">
      <c r="A52" s="8" t="s">
        <v>73</v>
      </c>
      <c r="B52" s="8"/>
      <c r="C52" s="22"/>
      <c r="D52" s="8"/>
      <c r="E52" s="22"/>
      <c r="G52" s="14"/>
      <c r="H52" s="14"/>
      <c r="K52" s="30"/>
      <c r="M52" s="44"/>
    </row>
    <row r="53" spans="1:13" x14ac:dyDescent="0.25">
      <c r="A53" t="s">
        <v>78</v>
      </c>
      <c r="C53" s="23">
        <f>E53-C20</f>
        <v>4085.44</v>
      </c>
      <c r="E53" s="23">
        <f>G53</f>
        <v>4085.44</v>
      </c>
      <c r="G53" s="15">
        <f>I53+Expenses!I58</f>
        <v>4085.44</v>
      </c>
      <c r="H53" s="15"/>
      <c r="I53" s="10">
        <f>Expenses!I35</f>
        <v>1650</v>
      </c>
      <c r="K53" s="31">
        <v>0</v>
      </c>
      <c r="M53" s="45">
        <v>0</v>
      </c>
    </row>
    <row r="54" spans="1:13" x14ac:dyDescent="0.25">
      <c r="C54" s="22"/>
      <c r="E54" s="22"/>
      <c r="G54" s="14"/>
      <c r="H54" s="14"/>
      <c r="K54" s="30"/>
      <c r="M54" s="44"/>
    </row>
    <row r="55" spans="1:13" x14ac:dyDescent="0.25">
      <c r="A55" s="8" t="s">
        <v>80</v>
      </c>
      <c r="B55" s="8"/>
      <c r="C55" s="22">
        <f>SUM(C53:C54)</f>
        <v>4085.44</v>
      </c>
      <c r="D55" s="8"/>
      <c r="E55" s="22">
        <f>SUM(E53:E54)</f>
        <v>4085.44</v>
      </c>
      <c r="G55" s="14">
        <f>SUM(G53:G54)</f>
        <v>4085.44</v>
      </c>
      <c r="H55" s="14"/>
      <c r="I55" s="4">
        <f>SUM(I53:I54)</f>
        <v>1650</v>
      </c>
      <c r="K55" s="30">
        <f>SUM(K53:K54)</f>
        <v>0</v>
      </c>
      <c r="M55" s="44">
        <f>SUM(M53:M54)</f>
        <v>0</v>
      </c>
    </row>
    <row r="56" spans="1:13" x14ac:dyDescent="0.25">
      <c r="C56" s="22"/>
      <c r="E56" s="22"/>
      <c r="G56" s="14"/>
      <c r="H56" s="14"/>
      <c r="K56" s="30"/>
      <c r="M56" s="44"/>
    </row>
    <row r="57" spans="1:13" x14ac:dyDescent="0.25">
      <c r="A57" t="s">
        <v>81</v>
      </c>
      <c r="C57" s="25">
        <f>C55+C50</f>
        <v>11760.180000000004</v>
      </c>
      <c r="E57" s="25">
        <f>E55+E50</f>
        <v>13148.840000000004</v>
      </c>
      <c r="G57" s="36">
        <f>G55+G50</f>
        <v>13295.840000000004</v>
      </c>
      <c r="H57" s="36"/>
      <c r="I57" s="36">
        <f>I55+I50</f>
        <v>13279.920000000002</v>
      </c>
      <c r="K57" s="33">
        <f>K55+K50</f>
        <v>10735.210000000005</v>
      </c>
      <c r="M57" s="48">
        <f>M55+M50</f>
        <v>27413.380000000012</v>
      </c>
    </row>
    <row r="58" spans="1:13" x14ac:dyDescent="0.25">
      <c r="G58" s="14"/>
      <c r="H58" s="14"/>
    </row>
    <row r="59" spans="1:13" x14ac:dyDescent="0.25">
      <c r="A59" s="8" t="s">
        <v>90</v>
      </c>
      <c r="B59" s="8"/>
      <c r="C59" s="18"/>
      <c r="D59" s="8"/>
      <c r="E59" s="18"/>
      <c r="G59" s="14"/>
      <c r="H59" s="14"/>
      <c r="K59" s="26"/>
      <c r="M59" s="40"/>
    </row>
    <row r="60" spans="1:13" x14ac:dyDescent="0.25">
      <c r="G60" s="14"/>
      <c r="H60" s="14"/>
    </row>
    <row r="61" spans="1:13" x14ac:dyDescent="0.25">
      <c r="A61" s="8" t="s">
        <v>82</v>
      </c>
      <c r="B61" s="8"/>
      <c r="C61" s="18"/>
      <c r="D61" s="8"/>
      <c r="E61" s="18"/>
      <c r="G61" s="14"/>
      <c r="H61" s="14"/>
      <c r="K61" s="26"/>
      <c r="M61" s="40"/>
    </row>
    <row r="62" spans="1:13" x14ac:dyDescent="0.25">
      <c r="A62" t="s">
        <v>83</v>
      </c>
      <c r="C62" s="21">
        <f>C91</f>
        <v>0</v>
      </c>
      <c r="E62" s="21">
        <f>E91</f>
        <v>397.9</v>
      </c>
      <c r="G62" s="10">
        <f>G91</f>
        <v>410.34</v>
      </c>
      <c r="H62" s="10"/>
      <c r="I62" s="10">
        <v>0</v>
      </c>
      <c r="K62" s="29">
        <v>592.07000000000005</v>
      </c>
      <c r="M62" s="43">
        <f>M91</f>
        <v>16687.45</v>
      </c>
    </row>
    <row r="63" spans="1:13" x14ac:dyDescent="0.25">
      <c r="G63" s="4"/>
      <c r="H63" s="4"/>
    </row>
    <row r="64" spans="1:13" x14ac:dyDescent="0.25">
      <c r="A64" t="s">
        <v>84</v>
      </c>
      <c r="C64" s="20">
        <f>SUM(C62)</f>
        <v>0</v>
      </c>
      <c r="E64" s="20">
        <f>SUM(E62)</f>
        <v>397.9</v>
      </c>
      <c r="G64" s="4">
        <f>SUM(G62)</f>
        <v>410.34</v>
      </c>
      <c r="H64" s="4"/>
      <c r="I64" s="4">
        <f>SUM(I62)</f>
        <v>0</v>
      </c>
      <c r="K64" s="28">
        <f>SUM(K62)</f>
        <v>592.07000000000005</v>
      </c>
      <c r="M64" s="42">
        <f>SUM(M62)</f>
        <v>16687.45</v>
      </c>
    </row>
    <row r="65" spans="1:13" x14ac:dyDescent="0.25">
      <c r="G65" s="4"/>
      <c r="H65" s="4"/>
    </row>
    <row r="66" spans="1:13" x14ac:dyDescent="0.25">
      <c r="A66" t="s">
        <v>85</v>
      </c>
      <c r="C66" s="25">
        <f>C57-C64</f>
        <v>11760.180000000004</v>
      </c>
      <c r="E66" s="25">
        <f>E57-E64</f>
        <v>12750.940000000004</v>
      </c>
      <c r="G66" s="36">
        <f>G57-G64</f>
        <v>12885.500000000004</v>
      </c>
      <c r="H66" s="36"/>
      <c r="I66" s="36">
        <f>I57-I64</f>
        <v>13279.920000000002</v>
      </c>
      <c r="K66" s="33">
        <f>K57-K64</f>
        <v>10143.140000000005</v>
      </c>
      <c r="M66" s="48">
        <f>M57-M64</f>
        <v>10725.930000000011</v>
      </c>
    </row>
    <row r="67" spans="1:13" x14ac:dyDescent="0.25">
      <c r="A67" s="8"/>
      <c r="B67" s="8"/>
      <c r="D67" s="8"/>
      <c r="G67" s="4"/>
      <c r="H67" s="4"/>
    </row>
    <row r="68" spans="1:13" x14ac:dyDescent="0.25">
      <c r="C68" s="22"/>
      <c r="E68" s="22"/>
      <c r="G68" s="14"/>
      <c r="H68" s="14"/>
      <c r="K68" s="30"/>
      <c r="M68" s="44"/>
    </row>
    <row r="69" spans="1:13" x14ac:dyDescent="0.25">
      <c r="A69" s="8" t="s">
        <v>86</v>
      </c>
      <c r="B69" s="8"/>
      <c r="C69" s="22"/>
      <c r="D69" s="8"/>
      <c r="E69" s="22"/>
      <c r="G69" s="14"/>
      <c r="H69" s="14"/>
      <c r="K69" s="30"/>
      <c r="M69" s="44"/>
    </row>
    <row r="70" spans="1:13" x14ac:dyDescent="0.25">
      <c r="C70" s="22"/>
      <c r="E70" s="22"/>
      <c r="G70" s="14"/>
      <c r="H70" s="14"/>
      <c r="K70" s="30"/>
      <c r="M70" s="44"/>
    </row>
    <row r="71" spans="1:13" x14ac:dyDescent="0.25">
      <c r="A71" t="s">
        <v>108</v>
      </c>
      <c r="C71" s="22">
        <f>E74</f>
        <v>12750.94</v>
      </c>
      <c r="E71" s="22">
        <f>G74</f>
        <v>12885.5</v>
      </c>
      <c r="G71" s="14">
        <f>I74</f>
        <v>13279.92</v>
      </c>
      <c r="H71" s="14"/>
      <c r="I71" s="4">
        <v>12910.34</v>
      </c>
      <c r="K71" s="30">
        <f>C74</f>
        <v>11760.18</v>
      </c>
      <c r="M71" s="44">
        <f>K74</f>
        <v>10143.14</v>
      </c>
    </row>
    <row r="72" spans="1:13" x14ac:dyDescent="0.25">
      <c r="A72" t="s">
        <v>87</v>
      </c>
      <c r="C72" s="23">
        <f>C34</f>
        <v>-990.75999999999976</v>
      </c>
      <c r="E72" s="23">
        <f>E34</f>
        <v>-134.56000000000026</v>
      </c>
      <c r="G72" s="15">
        <f>G34</f>
        <v>-394.41999999999962</v>
      </c>
      <c r="H72" s="15"/>
      <c r="I72" s="10">
        <f>Accounts!I34</f>
        <v>369.57999999999947</v>
      </c>
      <c r="K72" s="31">
        <f>K34</f>
        <v>-1617.04</v>
      </c>
      <c r="M72" s="45">
        <f>M34</f>
        <v>582.79</v>
      </c>
    </row>
    <row r="73" spans="1:13" x14ac:dyDescent="0.25">
      <c r="C73" s="22"/>
      <c r="E73" s="22"/>
      <c r="G73" s="14"/>
      <c r="H73" s="14"/>
      <c r="K73" s="30"/>
      <c r="M73" s="44"/>
    </row>
    <row r="74" spans="1:13" x14ac:dyDescent="0.25">
      <c r="A74" s="8" t="s">
        <v>88</v>
      </c>
      <c r="B74" s="8"/>
      <c r="C74" s="22">
        <f>SUM(C71:C73)</f>
        <v>11760.18</v>
      </c>
      <c r="D74" s="8"/>
      <c r="E74" s="22">
        <f>SUM(E71:E73)</f>
        <v>12750.94</v>
      </c>
      <c r="G74" s="14">
        <f>SUM(G71:G73)</f>
        <v>12885.5</v>
      </c>
      <c r="H74" s="14"/>
      <c r="I74" s="4">
        <f>SUM(I71:I72)</f>
        <v>13279.92</v>
      </c>
      <c r="K74" s="30">
        <f>SUM(K71:K73)</f>
        <v>10143.14</v>
      </c>
      <c r="M74" s="44">
        <f>SUM(M71:M73)</f>
        <v>10725.93</v>
      </c>
    </row>
    <row r="75" spans="1:13" x14ac:dyDescent="0.25">
      <c r="A75" s="8"/>
      <c r="B75" s="8"/>
      <c r="C75" s="22"/>
      <c r="D75" s="8"/>
      <c r="E75" s="22"/>
      <c r="G75" s="14"/>
      <c r="H75" s="14"/>
      <c r="K75" s="30"/>
      <c r="M75" s="44"/>
    </row>
    <row r="76" spans="1:13" x14ac:dyDescent="0.25">
      <c r="A76" s="8"/>
      <c r="B76" s="8"/>
      <c r="C76" s="22"/>
      <c r="D76" s="8"/>
      <c r="E76" s="22"/>
      <c r="G76" s="14"/>
      <c r="H76" s="14"/>
      <c r="K76" s="30"/>
      <c r="M76" s="44"/>
    </row>
    <row r="77" spans="1:13" x14ac:dyDescent="0.25">
      <c r="A77" s="8"/>
      <c r="B77" s="8"/>
      <c r="C77" s="22"/>
      <c r="D77" s="8"/>
      <c r="E77" s="22"/>
      <c r="G77" s="14"/>
      <c r="H77" s="14"/>
      <c r="K77" s="30"/>
      <c r="M77" s="44"/>
    </row>
    <row r="78" spans="1:13" x14ac:dyDescent="0.25">
      <c r="A78" s="17" t="s">
        <v>109</v>
      </c>
      <c r="B78" s="17"/>
      <c r="G78" s="14"/>
      <c r="H78" s="14"/>
    </row>
    <row r="79" spans="1:13" x14ac:dyDescent="0.25">
      <c r="G79" s="14"/>
      <c r="H79" s="14"/>
      <c r="L79" s="38"/>
    </row>
    <row r="80" spans="1:13" ht="15.75" customHeight="1" x14ac:dyDescent="0.25">
      <c r="A80" s="8" t="s">
        <v>91</v>
      </c>
      <c r="B80" s="8"/>
      <c r="C80" s="18"/>
      <c r="D80" s="8"/>
      <c r="E80" s="18"/>
      <c r="G80" s="14"/>
      <c r="H80" s="14"/>
      <c r="L80" s="38"/>
    </row>
    <row r="81" spans="1:13" hidden="1" x14ac:dyDescent="0.25">
      <c r="A81" t="s">
        <v>92</v>
      </c>
      <c r="C81" s="22">
        <v>0</v>
      </c>
      <c r="E81" s="22">
        <f>G81-Income!E40</f>
        <v>0</v>
      </c>
      <c r="G81" s="14">
        <f>I81-Income!G40</f>
        <v>0</v>
      </c>
      <c r="H81" s="14"/>
      <c r="I81" s="4">
        <v>750</v>
      </c>
      <c r="L81" s="38"/>
    </row>
    <row r="82" spans="1:13" x14ac:dyDescent="0.25">
      <c r="A82" t="s">
        <v>110</v>
      </c>
      <c r="C82" s="25">
        <v>0</v>
      </c>
      <c r="E82" s="25">
        <v>875</v>
      </c>
      <c r="G82" s="14">
        <v>0</v>
      </c>
      <c r="H82" s="14"/>
      <c r="I82" s="4">
        <v>0</v>
      </c>
      <c r="K82" s="28">
        <v>0</v>
      </c>
      <c r="L82" s="38"/>
    </row>
    <row r="83" spans="1:13" hidden="1" x14ac:dyDescent="0.25">
      <c r="A83" t="s">
        <v>112</v>
      </c>
      <c r="C83" s="25" t="e">
        <f>#REF!*75</f>
        <v>#REF!</v>
      </c>
      <c r="E83" s="25">
        <v>0</v>
      </c>
      <c r="G83" s="14">
        <v>0</v>
      </c>
      <c r="H83" s="14"/>
      <c r="I83" s="4">
        <v>0</v>
      </c>
      <c r="L83" s="38"/>
    </row>
    <row r="84" spans="1:13" x14ac:dyDescent="0.25">
      <c r="A84" t="s">
        <v>111</v>
      </c>
      <c r="C84" s="34">
        <v>0</v>
      </c>
      <c r="E84" s="34">
        <v>1275</v>
      </c>
      <c r="G84" s="15"/>
      <c r="H84" s="37"/>
      <c r="I84" s="4">
        <v>1075</v>
      </c>
      <c r="K84" s="29">
        <v>0</v>
      </c>
      <c r="L84" s="38"/>
      <c r="M84" s="43"/>
    </row>
    <row r="85" spans="1:13" hidden="1" x14ac:dyDescent="0.25">
      <c r="A85" t="s">
        <v>59</v>
      </c>
      <c r="C85" s="23">
        <v>0</v>
      </c>
      <c r="E85" s="23">
        <f>G85-Income!E48</f>
        <v>0</v>
      </c>
      <c r="G85" s="15">
        <f>I85-Income!G48</f>
        <v>0</v>
      </c>
      <c r="H85" s="15"/>
      <c r="I85" s="10">
        <v>100</v>
      </c>
      <c r="K85" s="29"/>
      <c r="M85" s="43"/>
    </row>
    <row r="86" spans="1:13" x14ac:dyDescent="0.25">
      <c r="C86" s="20">
        <v>0</v>
      </c>
      <c r="E86" s="22">
        <f>SUM(E81:E85)</f>
        <v>2150</v>
      </c>
      <c r="G86" s="14">
        <f>SUM(G81:G85)</f>
        <v>0</v>
      </c>
      <c r="H86" s="14"/>
      <c r="I86" s="4">
        <f>SUM(I80:I85)</f>
        <v>1925</v>
      </c>
      <c r="K86" s="28">
        <f>K82+K84</f>
        <v>0</v>
      </c>
      <c r="M86" s="42">
        <f>M82+M84</f>
        <v>0</v>
      </c>
    </row>
    <row r="87" spans="1:13" x14ac:dyDescent="0.25">
      <c r="G87" s="14"/>
      <c r="H87" s="14"/>
    </row>
    <row r="88" spans="1:13" x14ac:dyDescent="0.25">
      <c r="A88" s="8" t="s">
        <v>106</v>
      </c>
      <c r="B88" s="8"/>
      <c r="G88" s="14"/>
      <c r="H88" s="14"/>
    </row>
    <row r="89" spans="1:13" x14ac:dyDescent="0.25">
      <c r="A89" t="s">
        <v>107</v>
      </c>
      <c r="C89" s="20">
        <v>0</v>
      </c>
      <c r="E89" s="20">
        <v>397.9</v>
      </c>
      <c r="G89" s="14">
        <v>410.34</v>
      </c>
      <c r="H89" s="14"/>
      <c r="I89" s="4">
        <v>0</v>
      </c>
      <c r="K89" s="28">
        <v>592.07000000000005</v>
      </c>
      <c r="M89" s="42">
        <v>0</v>
      </c>
    </row>
    <row r="90" spans="1:13" x14ac:dyDescent="0.25">
      <c r="A90" t="s">
        <v>132</v>
      </c>
      <c r="C90" s="21">
        <v>0</v>
      </c>
      <c r="E90" s="21">
        <v>0</v>
      </c>
      <c r="G90" s="15">
        <v>0</v>
      </c>
      <c r="H90" s="37"/>
      <c r="K90" s="29">
        <v>0</v>
      </c>
      <c r="M90" s="43">
        <f>Income!I155-Expenses!R122-1200</f>
        <v>16687.45</v>
      </c>
    </row>
    <row r="91" spans="1:13" x14ac:dyDescent="0.25">
      <c r="C91" s="20">
        <f>SUM(C89:C90)</f>
        <v>0</v>
      </c>
      <c r="E91" s="20">
        <f>SUM(E89:E90)</f>
        <v>397.9</v>
      </c>
      <c r="G91" s="20">
        <f>SUM(G89:G90)</f>
        <v>410.34</v>
      </c>
      <c r="H91" s="20"/>
      <c r="K91" s="28">
        <f>SUM(K89:K90)</f>
        <v>592.07000000000005</v>
      </c>
      <c r="M91" s="42">
        <f>SUM(M89:M90)</f>
        <v>16687.45</v>
      </c>
    </row>
    <row r="92" spans="1:13" x14ac:dyDescent="0.25">
      <c r="G92" s="14"/>
      <c r="H92" s="14"/>
    </row>
    <row r="94" spans="1:13" x14ac:dyDescent="0.25">
      <c r="A94" s="49" t="s">
        <v>133</v>
      </c>
      <c r="B94" s="50"/>
      <c r="C94" s="51"/>
      <c r="D94" s="50"/>
      <c r="E94" s="51"/>
      <c r="F94" s="50"/>
      <c r="G94" s="52"/>
      <c r="H94" s="52"/>
      <c r="I94" s="51"/>
      <c r="J94" s="50"/>
      <c r="K94" s="51"/>
      <c r="L94" s="50"/>
      <c r="M94" s="51"/>
    </row>
    <row r="95" spans="1:13" x14ac:dyDescent="0.25">
      <c r="A95" s="50"/>
      <c r="B95" s="50"/>
      <c r="C95" s="51"/>
      <c r="D95" s="50"/>
      <c r="E95" s="51"/>
      <c r="F95" s="50"/>
      <c r="G95" s="52"/>
      <c r="H95" s="52"/>
      <c r="I95" s="51"/>
      <c r="J95" s="50"/>
      <c r="K95" s="51"/>
      <c r="L95" s="50"/>
      <c r="M95" s="51"/>
    </row>
    <row r="96" spans="1:13" x14ac:dyDescent="0.25">
      <c r="A96" s="50" t="s">
        <v>134</v>
      </c>
      <c r="B96" s="50"/>
      <c r="C96" s="51"/>
      <c r="D96" s="50"/>
      <c r="E96" s="51"/>
      <c r="F96" s="50"/>
      <c r="G96" s="52"/>
      <c r="H96" s="52"/>
      <c r="I96" s="51"/>
      <c r="J96" s="50"/>
      <c r="K96" s="51"/>
      <c r="L96" s="50"/>
      <c r="M96" s="51">
        <f>Income!I155-M97</f>
        <v>36600</v>
      </c>
    </row>
    <row r="97" spans="1:13" x14ac:dyDescent="0.25">
      <c r="A97" s="50" t="s">
        <v>137</v>
      </c>
      <c r="B97" s="50"/>
      <c r="C97" s="51"/>
      <c r="D97" s="50"/>
      <c r="E97" s="51"/>
      <c r="F97" s="50"/>
      <c r="G97" s="52"/>
      <c r="H97" s="52"/>
      <c r="I97" s="51"/>
      <c r="J97" s="50"/>
      <c r="K97" s="51"/>
      <c r="L97" s="50"/>
      <c r="M97" s="53">
        <f>Income!I134</f>
        <v>9963</v>
      </c>
    </row>
    <row r="98" spans="1:13" x14ac:dyDescent="0.25">
      <c r="A98" s="50"/>
      <c r="B98" s="50"/>
      <c r="C98" s="51"/>
      <c r="D98" s="50"/>
      <c r="E98" s="51"/>
      <c r="F98" s="50"/>
      <c r="G98" s="52"/>
      <c r="H98" s="52"/>
      <c r="I98" s="51"/>
      <c r="J98" s="50"/>
      <c r="K98" s="51"/>
      <c r="L98" s="50"/>
      <c r="M98" s="51">
        <f>SUM(M96:M97)</f>
        <v>46563</v>
      </c>
    </row>
    <row r="99" spans="1:13" x14ac:dyDescent="0.25">
      <c r="A99" s="50" t="s">
        <v>135</v>
      </c>
      <c r="B99" s="50"/>
      <c r="C99" s="51"/>
      <c r="D99" s="50"/>
      <c r="E99" s="51"/>
      <c r="F99" s="50"/>
      <c r="G99" s="52"/>
      <c r="H99" s="52"/>
      <c r="I99" s="51"/>
      <c r="J99" s="50"/>
      <c r="K99" s="51"/>
      <c r="L99" s="50"/>
      <c r="M99" s="51"/>
    </row>
    <row r="100" spans="1:13" x14ac:dyDescent="0.25">
      <c r="A100" s="50" t="s">
        <v>136</v>
      </c>
      <c r="B100" s="50"/>
      <c r="C100" s="51"/>
      <c r="D100" s="50"/>
      <c r="E100" s="51"/>
      <c r="F100" s="50"/>
      <c r="G100" s="52"/>
      <c r="H100" s="52"/>
      <c r="I100" s="51"/>
      <c r="J100" s="50"/>
      <c r="K100" s="51"/>
      <c r="L100" s="50"/>
      <c r="M100" s="51">
        <f>Expenses!R116</f>
        <v>1452</v>
      </c>
    </row>
    <row r="101" spans="1:13" x14ac:dyDescent="0.25">
      <c r="A101" s="50" t="s">
        <v>141</v>
      </c>
      <c r="B101" s="50"/>
      <c r="C101" s="51"/>
      <c r="D101" s="50"/>
      <c r="E101" s="51"/>
      <c r="F101" s="50"/>
      <c r="G101" s="52"/>
      <c r="H101" s="52"/>
      <c r="I101" s="51"/>
      <c r="J101" s="50"/>
      <c r="K101" s="51"/>
      <c r="L101" s="50"/>
      <c r="M101" s="51">
        <v>1200</v>
      </c>
    </row>
    <row r="102" spans="1:13" x14ac:dyDescent="0.25">
      <c r="A102" s="50" t="s">
        <v>138</v>
      </c>
      <c r="B102" s="50"/>
      <c r="C102" s="51"/>
      <c r="D102" s="50"/>
      <c r="E102" s="51"/>
      <c r="F102" s="50"/>
      <c r="G102" s="52"/>
      <c r="H102" s="52"/>
      <c r="I102" s="51"/>
      <c r="J102" s="50"/>
      <c r="K102" s="51"/>
      <c r="L102" s="50"/>
      <c r="M102" s="51">
        <f>Expenses!R117</f>
        <v>4077.67</v>
      </c>
    </row>
    <row r="103" spans="1:13" x14ac:dyDescent="0.25">
      <c r="A103" s="50" t="s">
        <v>139</v>
      </c>
      <c r="B103" s="50"/>
      <c r="C103" s="51"/>
      <c r="D103" s="50"/>
      <c r="E103" s="51"/>
      <c r="F103" s="50"/>
      <c r="G103" s="52"/>
      <c r="H103" s="52"/>
      <c r="I103" s="51"/>
      <c r="J103" s="50"/>
      <c r="K103" s="51"/>
      <c r="L103" s="50"/>
      <c r="M103" s="51">
        <f>Expenses!R118</f>
        <v>21172.5</v>
      </c>
    </row>
    <row r="104" spans="1:13" x14ac:dyDescent="0.25">
      <c r="A104" s="50" t="s">
        <v>140</v>
      </c>
      <c r="B104" s="50"/>
      <c r="C104" s="51"/>
      <c r="D104" s="50"/>
      <c r="E104" s="51"/>
      <c r="F104" s="50"/>
      <c r="G104" s="52"/>
      <c r="H104" s="52"/>
      <c r="I104" s="51"/>
      <c r="J104" s="50"/>
      <c r="K104" s="51"/>
      <c r="L104" s="50"/>
      <c r="M104" s="53">
        <f>Expenses!R119</f>
        <v>1973.38</v>
      </c>
    </row>
    <row r="105" spans="1:13" x14ac:dyDescent="0.25">
      <c r="A105" s="50"/>
      <c r="B105" s="50"/>
      <c r="C105" s="51"/>
      <c r="D105" s="50"/>
      <c r="E105" s="51"/>
      <c r="F105" s="50"/>
      <c r="G105" s="52"/>
      <c r="H105" s="52"/>
      <c r="I105" s="51"/>
      <c r="J105" s="50"/>
      <c r="K105" s="51"/>
      <c r="L105" s="50"/>
      <c r="M105" s="51">
        <f>SUM(M100:M104)</f>
        <v>29875.55</v>
      </c>
    </row>
    <row r="106" spans="1:13" x14ac:dyDescent="0.25">
      <c r="A106" s="50"/>
      <c r="B106" s="50"/>
      <c r="C106" s="51"/>
      <c r="D106" s="50"/>
      <c r="E106" s="51"/>
      <c r="F106" s="50"/>
      <c r="G106" s="52"/>
      <c r="H106" s="52"/>
      <c r="I106" s="51"/>
      <c r="J106" s="50"/>
      <c r="K106" s="51"/>
      <c r="L106" s="50"/>
      <c r="M106" s="51"/>
    </row>
    <row r="107" spans="1:13" x14ac:dyDescent="0.25">
      <c r="A107" s="50" t="s">
        <v>142</v>
      </c>
      <c r="B107" s="50"/>
      <c r="C107" s="51"/>
      <c r="D107" s="50"/>
      <c r="E107" s="51"/>
      <c r="F107" s="50"/>
      <c r="G107" s="52"/>
      <c r="H107" s="52"/>
      <c r="I107" s="51"/>
      <c r="J107" s="50"/>
      <c r="K107" s="51"/>
      <c r="L107" s="50"/>
      <c r="M107" s="51">
        <f>M98-M105</f>
        <v>16687.45</v>
      </c>
    </row>
  </sheetData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159B6-F9EB-4601-B5D4-84D96D5D52CC}">
  <dimension ref="A1:F46"/>
  <sheetViews>
    <sheetView topLeftCell="A23" workbookViewId="0">
      <selection activeCell="B45" sqref="B45"/>
    </sheetView>
  </sheetViews>
  <sheetFormatPr defaultRowHeight="15" x14ac:dyDescent="0.25"/>
  <cols>
    <col min="1" max="1" width="30.42578125" customWidth="1"/>
    <col min="2" max="2" width="12.5703125" style="4" customWidth="1"/>
  </cols>
  <sheetData>
    <row r="1" spans="1:6" x14ac:dyDescent="0.25">
      <c r="A1" t="s">
        <v>50</v>
      </c>
    </row>
    <row r="3" spans="1:6" x14ac:dyDescent="0.25">
      <c r="A3" t="s">
        <v>51</v>
      </c>
      <c r="B3" s="4">
        <v>11410.34</v>
      </c>
    </row>
    <row r="4" spans="1:6" x14ac:dyDescent="0.25">
      <c r="A4" t="s">
        <v>0</v>
      </c>
      <c r="B4" s="4">
        <f>Income!K37</f>
        <v>11210.61</v>
      </c>
    </row>
    <row r="5" spans="1:6" x14ac:dyDescent="0.25">
      <c r="A5" t="s">
        <v>52</v>
      </c>
      <c r="B5" s="4">
        <f>Expenses!S35</f>
        <v>13156.029999999999</v>
      </c>
    </row>
    <row r="6" spans="1:6" ht="15.75" thickBot="1" x14ac:dyDescent="0.3">
      <c r="A6" t="s">
        <v>53</v>
      </c>
      <c r="B6" s="5">
        <f>B3+B4-B5</f>
        <v>9464.9200000000019</v>
      </c>
      <c r="F6" s="6"/>
    </row>
    <row r="7" spans="1:6" ht="15.75" thickTop="1" x14ac:dyDescent="0.25"/>
    <row r="9" spans="1:6" x14ac:dyDescent="0.25">
      <c r="A9" t="s">
        <v>99</v>
      </c>
    </row>
    <row r="11" spans="1:6" x14ac:dyDescent="0.25">
      <c r="A11" t="s">
        <v>51</v>
      </c>
      <c r="B11" s="4">
        <f>B6</f>
        <v>9464.9200000000019</v>
      </c>
    </row>
    <row r="12" spans="1:6" x14ac:dyDescent="0.25">
      <c r="A12" t="s">
        <v>0</v>
      </c>
      <c r="B12" s="4">
        <f>Income!K59</f>
        <v>6603.51</v>
      </c>
    </row>
    <row r="13" spans="1:6" x14ac:dyDescent="0.25">
      <c r="A13" t="s">
        <v>52</v>
      </c>
      <c r="B13" s="4">
        <f>Expenses!S58</f>
        <v>9158.0299999999988</v>
      </c>
    </row>
    <row r="14" spans="1:6" ht="15.75" thickBot="1" x14ac:dyDescent="0.3">
      <c r="A14" t="s">
        <v>53</v>
      </c>
      <c r="B14" s="5">
        <f>B11+B12-B13</f>
        <v>6910.4000000000033</v>
      </c>
      <c r="F14" s="6"/>
    </row>
    <row r="15" spans="1:6" ht="15.75" thickTop="1" x14ac:dyDescent="0.25"/>
    <row r="18" spans="1:6" x14ac:dyDescent="0.25">
      <c r="A18" t="s">
        <v>100</v>
      </c>
    </row>
    <row r="20" spans="1:6" x14ac:dyDescent="0.25">
      <c r="A20" t="s">
        <v>51</v>
      </c>
      <c r="B20" s="4">
        <f>B14</f>
        <v>6910.4000000000033</v>
      </c>
    </row>
    <row r="21" spans="1:6" x14ac:dyDescent="0.25">
      <c r="A21" t="s">
        <v>0</v>
      </c>
      <c r="B21" s="4">
        <f>Income!K76</f>
        <v>2518.7199999999998</v>
      </c>
    </row>
    <row r="22" spans="1:6" x14ac:dyDescent="0.25">
      <c r="A22" t="s">
        <v>52</v>
      </c>
      <c r="B22" s="4">
        <f>Expenses!S80</f>
        <v>2515.7199999999998</v>
      </c>
    </row>
    <row r="23" spans="1:6" ht="15.75" thickBot="1" x14ac:dyDescent="0.3">
      <c r="A23" t="s">
        <v>53</v>
      </c>
      <c r="B23" s="5">
        <f>B20+B21-B22</f>
        <v>6913.4000000000033</v>
      </c>
      <c r="F23" s="6"/>
    </row>
    <row r="24" spans="1:6" ht="15.75" thickTop="1" x14ac:dyDescent="0.25"/>
    <row r="26" spans="1:6" x14ac:dyDescent="0.25">
      <c r="A26" t="s">
        <v>117</v>
      </c>
    </row>
    <row r="28" spans="1:6" x14ac:dyDescent="0.25">
      <c r="A28" t="s">
        <v>51</v>
      </c>
      <c r="B28" s="4">
        <f>B23</f>
        <v>6913.4000000000033</v>
      </c>
    </row>
    <row r="29" spans="1:6" x14ac:dyDescent="0.25">
      <c r="A29" t="s">
        <v>0</v>
      </c>
      <c r="B29" s="4">
        <f>Income!J94</f>
        <v>4785.9400000000005</v>
      </c>
    </row>
    <row r="30" spans="1:6" x14ac:dyDescent="0.25">
      <c r="A30" t="s">
        <v>52</v>
      </c>
      <c r="B30" s="4">
        <f>Expenses!S101</f>
        <v>4024.5999999999995</v>
      </c>
    </row>
    <row r="31" spans="1:6" ht="15.75" thickBot="1" x14ac:dyDescent="0.3">
      <c r="A31" t="s">
        <v>53</v>
      </c>
      <c r="B31" s="5">
        <f>B28+B29-B30</f>
        <v>7674.7400000000043</v>
      </c>
      <c r="F31" s="6"/>
    </row>
    <row r="32" spans="1:6" ht="15.75" thickTop="1" x14ac:dyDescent="0.25"/>
    <row r="33" spans="1:6" x14ac:dyDescent="0.25">
      <c r="A33" t="s">
        <v>121</v>
      </c>
    </row>
    <row r="35" spans="1:6" x14ac:dyDescent="0.25">
      <c r="A35" t="s">
        <v>51</v>
      </c>
      <c r="B35" s="4">
        <f>B31</f>
        <v>7674.7400000000043</v>
      </c>
    </row>
    <row r="36" spans="1:6" x14ac:dyDescent="0.25">
      <c r="A36" t="s">
        <v>0</v>
      </c>
      <c r="B36" s="4">
        <f>Income!J111</f>
        <v>5660.7</v>
      </c>
    </row>
    <row r="37" spans="1:6" x14ac:dyDescent="0.25">
      <c r="A37" t="s">
        <v>52</v>
      </c>
      <c r="B37" s="4">
        <f>Expenses!S109</f>
        <v>2600.23</v>
      </c>
    </row>
    <row r="38" spans="1:6" ht="15.75" thickBot="1" x14ac:dyDescent="0.3">
      <c r="A38" t="s">
        <v>53</v>
      </c>
      <c r="B38" s="5">
        <f>B35+B36-B37</f>
        <v>10735.210000000005</v>
      </c>
      <c r="F38" s="6"/>
    </row>
    <row r="39" spans="1:6" ht="15.75" thickTop="1" x14ac:dyDescent="0.25"/>
    <row r="40" spans="1:6" x14ac:dyDescent="0.25">
      <c r="A40" t="s">
        <v>125</v>
      </c>
    </row>
    <row r="42" spans="1:6" x14ac:dyDescent="0.25">
      <c r="A42" t="s">
        <v>51</v>
      </c>
      <c r="B42" s="4">
        <f>B38</f>
        <v>10735.210000000005</v>
      </c>
    </row>
    <row r="43" spans="1:6" x14ac:dyDescent="0.25">
      <c r="A43" t="s">
        <v>0</v>
      </c>
      <c r="B43" s="4">
        <f>Income!K155</f>
        <v>49689.51</v>
      </c>
    </row>
    <row r="44" spans="1:6" x14ac:dyDescent="0.25">
      <c r="A44" t="s">
        <v>52</v>
      </c>
      <c r="B44" s="4">
        <f>Expenses!S122</f>
        <v>33011.339999999997</v>
      </c>
    </row>
    <row r="45" spans="1:6" ht="15.75" thickBot="1" x14ac:dyDescent="0.3">
      <c r="A45" t="s">
        <v>53</v>
      </c>
      <c r="B45" s="5">
        <f>B42+B43-B44</f>
        <v>27413.380000000012</v>
      </c>
      <c r="F45" s="6"/>
    </row>
    <row r="46" spans="1:6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B8C29-0B58-4D99-8E7F-95EA436C6270}">
  <dimension ref="A1:K156"/>
  <sheetViews>
    <sheetView workbookViewId="0">
      <pane xSplit="1" ySplit="2" topLeftCell="B135" activePane="bottomRight" state="frozen"/>
      <selection pane="topRight" activeCell="B1" sqref="B1"/>
      <selection pane="bottomLeft" activeCell="A3" sqref="A3"/>
      <selection pane="bottomRight" activeCell="C162" sqref="C162"/>
    </sheetView>
  </sheetViews>
  <sheetFormatPr defaultRowHeight="15" x14ac:dyDescent="0.25"/>
  <cols>
    <col min="1" max="2" width="22.42578125" customWidth="1"/>
  </cols>
  <sheetData>
    <row r="1" spans="1:10" x14ac:dyDescent="0.25">
      <c r="A1" t="s">
        <v>0</v>
      </c>
    </row>
    <row r="2" spans="1:10" x14ac:dyDescent="0.25">
      <c r="C2" t="s">
        <v>1</v>
      </c>
      <c r="D2" t="s">
        <v>2</v>
      </c>
      <c r="E2" t="s">
        <v>56</v>
      </c>
      <c r="F2" t="s">
        <v>57</v>
      </c>
      <c r="G2" t="s">
        <v>75</v>
      </c>
      <c r="H2" t="s">
        <v>26</v>
      </c>
      <c r="I2" t="s">
        <v>126</v>
      </c>
      <c r="J2" t="s">
        <v>127</v>
      </c>
    </row>
    <row r="4" spans="1:10" x14ac:dyDescent="0.25">
      <c r="A4" s="1">
        <v>43647</v>
      </c>
      <c r="B4" s="1"/>
      <c r="C4">
        <v>4.22</v>
      </c>
    </row>
    <row r="5" spans="1:10" x14ac:dyDescent="0.25">
      <c r="A5" s="1">
        <v>43678</v>
      </c>
      <c r="B5" s="1"/>
      <c r="C5">
        <v>4.29</v>
      </c>
    </row>
    <row r="6" spans="1:10" x14ac:dyDescent="0.25">
      <c r="A6" s="1">
        <v>43709</v>
      </c>
      <c r="B6" s="1"/>
      <c r="C6">
        <v>3.9</v>
      </c>
    </row>
    <row r="7" spans="1:10" x14ac:dyDescent="0.25">
      <c r="A7" s="1">
        <v>43739</v>
      </c>
      <c r="B7" s="1"/>
      <c r="C7">
        <v>3.59</v>
      </c>
    </row>
    <row r="8" spans="1:10" x14ac:dyDescent="0.25">
      <c r="A8" s="1">
        <v>43755</v>
      </c>
      <c r="B8" s="1" t="s">
        <v>3</v>
      </c>
      <c r="D8">
        <v>505</v>
      </c>
    </row>
    <row r="9" spans="1:10" x14ac:dyDescent="0.25">
      <c r="A9" s="1">
        <v>43761</v>
      </c>
      <c r="B9" s="1" t="s">
        <v>4</v>
      </c>
      <c r="D9">
        <v>450</v>
      </c>
    </row>
    <row r="10" spans="1:10" x14ac:dyDescent="0.25">
      <c r="A10" s="1">
        <v>43766</v>
      </c>
      <c r="B10" s="1" t="s">
        <v>54</v>
      </c>
      <c r="D10">
        <v>450</v>
      </c>
    </row>
    <row r="11" spans="1:10" x14ac:dyDescent="0.25">
      <c r="A11" s="1">
        <v>43770</v>
      </c>
      <c r="B11" s="1"/>
      <c r="C11">
        <v>3.85</v>
      </c>
    </row>
    <row r="12" spans="1:10" x14ac:dyDescent="0.25">
      <c r="A12" s="1">
        <v>43780</v>
      </c>
      <c r="B12" s="1" t="s">
        <v>5</v>
      </c>
      <c r="D12">
        <v>450</v>
      </c>
    </row>
    <row r="13" spans="1:10" x14ac:dyDescent="0.25">
      <c r="A13" s="1">
        <v>43783</v>
      </c>
      <c r="D13">
        <v>450</v>
      </c>
    </row>
    <row r="14" spans="1:10" x14ac:dyDescent="0.25">
      <c r="A14" s="1">
        <v>43788</v>
      </c>
      <c r="B14" s="1" t="s">
        <v>6</v>
      </c>
      <c r="D14">
        <v>450</v>
      </c>
    </row>
    <row r="15" spans="1:10" x14ac:dyDescent="0.25">
      <c r="A15" s="1">
        <v>43791</v>
      </c>
      <c r="B15" s="1" t="s">
        <v>7</v>
      </c>
      <c r="D15">
        <v>505</v>
      </c>
    </row>
    <row r="16" spans="1:10" x14ac:dyDescent="0.25">
      <c r="A16" s="1">
        <v>43795</v>
      </c>
      <c r="B16" s="1" t="s">
        <v>8</v>
      </c>
      <c r="D16">
        <v>505</v>
      </c>
    </row>
    <row r="17" spans="1:6" x14ac:dyDescent="0.25">
      <c r="A17" s="1">
        <v>43797</v>
      </c>
      <c r="B17" s="1" t="s">
        <v>9</v>
      </c>
      <c r="D17">
        <v>300</v>
      </c>
    </row>
    <row r="18" spans="1:6" x14ac:dyDescent="0.25">
      <c r="A18" s="1">
        <v>43797</v>
      </c>
      <c r="B18" s="1" t="s">
        <v>10</v>
      </c>
      <c r="D18">
        <v>560</v>
      </c>
    </row>
    <row r="19" spans="1:6" x14ac:dyDescent="0.25">
      <c r="A19" s="1">
        <v>43797</v>
      </c>
      <c r="B19" s="1" t="s">
        <v>11</v>
      </c>
      <c r="D19">
        <v>505</v>
      </c>
    </row>
    <row r="20" spans="1:6" x14ac:dyDescent="0.25">
      <c r="A20" s="1">
        <v>43797</v>
      </c>
      <c r="B20" s="1" t="s">
        <v>12</v>
      </c>
      <c r="D20">
        <v>505</v>
      </c>
    </row>
    <row r="21" spans="1:6" x14ac:dyDescent="0.25">
      <c r="A21" s="1">
        <v>43798</v>
      </c>
      <c r="B21" s="1" t="s">
        <v>13</v>
      </c>
      <c r="D21">
        <v>300</v>
      </c>
    </row>
    <row r="22" spans="1:6" x14ac:dyDescent="0.25">
      <c r="A22" s="1">
        <v>43798</v>
      </c>
      <c r="B22" s="1" t="s">
        <v>14</v>
      </c>
      <c r="D22">
        <v>450</v>
      </c>
    </row>
    <row r="23" spans="1:6" x14ac:dyDescent="0.25">
      <c r="A23" s="1">
        <v>43798</v>
      </c>
      <c r="B23" s="1" t="s">
        <v>15</v>
      </c>
      <c r="D23">
        <v>450</v>
      </c>
    </row>
    <row r="24" spans="1:6" x14ac:dyDescent="0.25">
      <c r="A24" s="1">
        <v>43800</v>
      </c>
      <c r="C24">
        <v>4.28</v>
      </c>
    </row>
    <row r="25" spans="1:6" x14ac:dyDescent="0.25">
      <c r="A25" s="1">
        <v>43810</v>
      </c>
      <c r="D25">
        <v>555</v>
      </c>
    </row>
    <row r="26" spans="1:6" x14ac:dyDescent="0.25">
      <c r="A26" s="1">
        <v>43813</v>
      </c>
      <c r="F26">
        <v>300</v>
      </c>
    </row>
    <row r="27" spans="1:6" x14ac:dyDescent="0.25">
      <c r="A27" s="1">
        <v>43831</v>
      </c>
      <c r="C27">
        <v>5.98</v>
      </c>
    </row>
    <row r="28" spans="1:6" x14ac:dyDescent="0.25">
      <c r="A28" s="1">
        <v>43841</v>
      </c>
      <c r="E28">
        <v>750</v>
      </c>
    </row>
    <row r="29" spans="1:6" x14ac:dyDescent="0.25">
      <c r="A29" s="1">
        <v>43843</v>
      </c>
      <c r="D29">
        <v>1450</v>
      </c>
    </row>
    <row r="30" spans="1:6" x14ac:dyDescent="0.25">
      <c r="A30" s="1">
        <v>43862</v>
      </c>
      <c r="C30">
        <v>3.23</v>
      </c>
    </row>
    <row r="31" spans="1:6" x14ac:dyDescent="0.25">
      <c r="A31" s="1">
        <v>43891</v>
      </c>
      <c r="C31">
        <v>2.98</v>
      </c>
    </row>
    <row r="32" spans="1:6" x14ac:dyDescent="0.25">
      <c r="A32" s="1">
        <v>43922</v>
      </c>
      <c r="C32">
        <v>3.13</v>
      </c>
    </row>
    <row r="33" spans="1:11" x14ac:dyDescent="0.25">
      <c r="A33" s="1">
        <v>43952</v>
      </c>
      <c r="C33">
        <v>3.03</v>
      </c>
    </row>
    <row r="34" spans="1:11" x14ac:dyDescent="0.25">
      <c r="A34" s="1">
        <v>43983</v>
      </c>
      <c r="C34">
        <v>3.13</v>
      </c>
    </row>
    <row r="35" spans="1:11" x14ac:dyDescent="0.25">
      <c r="A35" s="1">
        <v>43986</v>
      </c>
      <c r="E35">
        <v>250</v>
      </c>
    </row>
    <row r="36" spans="1:11" x14ac:dyDescent="0.25">
      <c r="A36" s="1"/>
      <c r="F36">
        <v>1025</v>
      </c>
    </row>
    <row r="37" spans="1:11" ht="15.75" thickBot="1" x14ac:dyDescent="0.3">
      <c r="C37" s="2">
        <f>SUM(C4:C36)</f>
        <v>45.610000000000007</v>
      </c>
      <c r="D37" s="2">
        <f>SUM(D4:D36)</f>
        <v>8840</v>
      </c>
      <c r="E37" s="2">
        <f>SUM(E4:E36)</f>
        <v>1000</v>
      </c>
      <c r="F37" s="2">
        <f>SUM(F4:F36)</f>
        <v>1325</v>
      </c>
      <c r="G37" s="2">
        <f t="shared" ref="G37:I37" si="0">SUM(G4:G34)</f>
        <v>0</v>
      </c>
      <c r="H37" s="2">
        <f t="shared" si="0"/>
        <v>0</v>
      </c>
      <c r="I37" s="2">
        <f t="shared" si="0"/>
        <v>0</v>
      </c>
      <c r="K37">
        <f>SUM(C37:J37)</f>
        <v>11210.61</v>
      </c>
    </row>
    <row r="38" spans="1:11" ht="15.75" thickTop="1" x14ac:dyDescent="0.25"/>
    <row r="39" spans="1:11" x14ac:dyDescent="0.25">
      <c r="A39" s="1">
        <v>44013</v>
      </c>
      <c r="C39">
        <v>3.44</v>
      </c>
    </row>
    <row r="40" spans="1:11" x14ac:dyDescent="0.25">
      <c r="A40" s="1">
        <v>44013</v>
      </c>
      <c r="G40">
        <v>750</v>
      </c>
    </row>
    <row r="41" spans="1:11" x14ac:dyDescent="0.25">
      <c r="A41" s="1">
        <v>44020</v>
      </c>
      <c r="G41">
        <v>1075</v>
      </c>
    </row>
    <row r="42" spans="1:11" x14ac:dyDescent="0.25">
      <c r="A42" s="1">
        <v>44044</v>
      </c>
      <c r="C42">
        <v>4.22</v>
      </c>
    </row>
    <row r="43" spans="1:11" x14ac:dyDescent="0.25">
      <c r="A43" s="1">
        <v>44075</v>
      </c>
      <c r="C43">
        <v>4.3099999999999996</v>
      </c>
    </row>
    <row r="44" spans="1:11" x14ac:dyDescent="0.25">
      <c r="A44" s="1">
        <v>44105</v>
      </c>
      <c r="C44">
        <v>4.17</v>
      </c>
    </row>
    <row r="45" spans="1:11" x14ac:dyDescent="0.25">
      <c r="A45" s="1">
        <v>44136</v>
      </c>
      <c r="C45">
        <v>3.86</v>
      </c>
    </row>
    <row r="46" spans="1:11" x14ac:dyDescent="0.25">
      <c r="A46" s="1">
        <v>44166</v>
      </c>
      <c r="C46">
        <v>2.15</v>
      </c>
    </row>
    <row r="47" spans="1:11" x14ac:dyDescent="0.25">
      <c r="A47" s="1">
        <v>44197</v>
      </c>
      <c r="C47">
        <v>1.81</v>
      </c>
    </row>
    <row r="48" spans="1:11" x14ac:dyDescent="0.25">
      <c r="A48" s="1">
        <v>44214</v>
      </c>
      <c r="G48">
        <v>100</v>
      </c>
    </row>
    <row r="49" spans="1:11" x14ac:dyDescent="0.25">
      <c r="A49" s="1">
        <v>44228</v>
      </c>
      <c r="C49">
        <v>1.82</v>
      </c>
    </row>
    <row r="50" spans="1:11" x14ac:dyDescent="0.25">
      <c r="A50" s="1">
        <v>44256</v>
      </c>
      <c r="C50">
        <v>1.66</v>
      </c>
    </row>
    <row r="51" spans="1:11" x14ac:dyDescent="0.25">
      <c r="A51" s="1">
        <v>44278</v>
      </c>
      <c r="E51">
        <v>2950</v>
      </c>
    </row>
    <row r="52" spans="1:11" x14ac:dyDescent="0.25">
      <c r="A52" s="1">
        <v>44287</v>
      </c>
      <c r="C52">
        <v>1.99</v>
      </c>
    </row>
    <row r="53" spans="1:11" x14ac:dyDescent="0.25">
      <c r="A53" s="1">
        <v>44317</v>
      </c>
      <c r="C53">
        <v>2.04</v>
      </c>
    </row>
    <row r="54" spans="1:11" x14ac:dyDescent="0.25">
      <c r="A54" s="1">
        <v>44342</v>
      </c>
      <c r="F54">
        <v>150</v>
      </c>
    </row>
    <row r="55" spans="1:11" x14ac:dyDescent="0.25">
      <c r="A55" s="1">
        <v>44348</v>
      </c>
      <c r="C55">
        <v>2.04</v>
      </c>
    </row>
    <row r="56" spans="1:11" x14ac:dyDescent="0.25">
      <c r="A56" s="1">
        <v>44364</v>
      </c>
      <c r="F56">
        <v>870</v>
      </c>
    </row>
    <row r="57" spans="1:11" x14ac:dyDescent="0.25">
      <c r="A57" s="1">
        <v>44368</v>
      </c>
      <c r="F57">
        <v>675</v>
      </c>
    </row>
    <row r="59" spans="1:11" ht="15.75" thickBot="1" x14ac:dyDescent="0.3">
      <c r="C59" s="2">
        <f>SUM(C39:C58)</f>
        <v>33.51</v>
      </c>
      <c r="D59" s="2">
        <f t="shared" ref="D59:I59" si="1">SUM(D39:D58)</f>
        <v>0</v>
      </c>
      <c r="E59" s="2">
        <f t="shared" si="1"/>
        <v>2950</v>
      </c>
      <c r="F59" s="2">
        <f t="shared" si="1"/>
        <v>1695</v>
      </c>
      <c r="G59" s="2">
        <f t="shared" si="1"/>
        <v>1925</v>
      </c>
      <c r="H59" s="2">
        <f t="shared" si="1"/>
        <v>0</v>
      </c>
      <c r="I59" s="2">
        <f t="shared" si="1"/>
        <v>0</v>
      </c>
      <c r="K59">
        <f>SUM(C59:J59)</f>
        <v>6603.51</v>
      </c>
    </row>
    <row r="60" spans="1:11" ht="15.75" thickTop="1" x14ac:dyDescent="0.25"/>
    <row r="61" spans="1:11" x14ac:dyDescent="0.25">
      <c r="A61" s="1">
        <v>44378</v>
      </c>
      <c r="C61">
        <v>2.2200000000000002</v>
      </c>
    </row>
    <row r="62" spans="1:11" x14ac:dyDescent="0.25">
      <c r="A62" s="1">
        <v>44409</v>
      </c>
      <c r="C62">
        <v>2.64</v>
      </c>
    </row>
    <row r="63" spans="1:11" x14ac:dyDescent="0.25">
      <c r="A63" s="1">
        <v>44440</v>
      </c>
      <c r="C63">
        <v>2.64</v>
      </c>
    </row>
    <row r="64" spans="1:11" x14ac:dyDescent="0.25">
      <c r="A64" s="1">
        <v>44470</v>
      </c>
      <c r="C64">
        <v>2.5499999999999998</v>
      </c>
    </row>
    <row r="65" spans="1:11" x14ac:dyDescent="0.25">
      <c r="A65" s="1">
        <v>44501</v>
      </c>
      <c r="C65">
        <v>2.39</v>
      </c>
    </row>
    <row r="66" spans="1:11" x14ac:dyDescent="0.25">
      <c r="A66" s="1">
        <v>44531</v>
      </c>
      <c r="C66">
        <v>1.89</v>
      </c>
    </row>
    <row r="67" spans="1:11" x14ac:dyDescent="0.25">
      <c r="A67" s="1">
        <v>44562</v>
      </c>
      <c r="C67">
        <v>1.82</v>
      </c>
    </row>
    <row r="68" spans="1:11" x14ac:dyDescent="0.25">
      <c r="A68" s="1">
        <v>44573</v>
      </c>
      <c r="E68">
        <v>1990</v>
      </c>
    </row>
    <row r="69" spans="1:11" x14ac:dyDescent="0.25">
      <c r="A69" s="1">
        <v>44593</v>
      </c>
      <c r="C69">
        <v>2.25</v>
      </c>
    </row>
    <row r="70" spans="1:11" x14ac:dyDescent="0.25">
      <c r="E70">
        <v>500</v>
      </c>
    </row>
    <row r="71" spans="1:11" x14ac:dyDescent="0.25">
      <c r="A71" s="1">
        <v>44621</v>
      </c>
      <c r="C71">
        <v>2.4</v>
      </c>
    </row>
    <row r="72" spans="1:11" x14ac:dyDescent="0.25">
      <c r="A72" s="1">
        <v>44652</v>
      </c>
      <c r="C72">
        <v>2.71</v>
      </c>
    </row>
    <row r="73" spans="1:11" x14ac:dyDescent="0.25">
      <c r="A73" s="1">
        <v>44682</v>
      </c>
      <c r="C73">
        <v>2.57</v>
      </c>
    </row>
    <row r="74" spans="1:11" x14ac:dyDescent="0.25">
      <c r="A74" s="1">
        <v>44713</v>
      </c>
      <c r="C74">
        <v>2.64</v>
      </c>
    </row>
    <row r="76" spans="1:11" ht="15.75" thickBot="1" x14ac:dyDescent="0.3">
      <c r="C76" s="2">
        <f t="shared" ref="C76:I76" si="2">SUM(C61:C75)</f>
        <v>28.720000000000002</v>
      </c>
      <c r="D76" s="2">
        <f t="shared" si="2"/>
        <v>0</v>
      </c>
      <c r="E76" s="2">
        <f t="shared" si="2"/>
        <v>2490</v>
      </c>
      <c r="F76" s="2">
        <f t="shared" si="2"/>
        <v>0</v>
      </c>
      <c r="G76" s="2">
        <f t="shared" si="2"/>
        <v>0</v>
      </c>
      <c r="H76" s="2">
        <f t="shared" si="2"/>
        <v>0</v>
      </c>
      <c r="I76" s="2">
        <f t="shared" si="2"/>
        <v>0</v>
      </c>
      <c r="K76">
        <f>SUM(C76:J76)</f>
        <v>2518.7199999999998</v>
      </c>
    </row>
    <row r="77" spans="1:11" ht="15.75" thickTop="1" x14ac:dyDescent="0.25"/>
    <row r="78" spans="1:11" x14ac:dyDescent="0.25">
      <c r="A78" s="1">
        <v>44743</v>
      </c>
      <c r="C78">
        <v>2.56</v>
      </c>
    </row>
    <row r="79" spans="1:11" x14ac:dyDescent="0.25">
      <c r="A79" s="1">
        <v>44774</v>
      </c>
      <c r="C79">
        <v>2.64</v>
      </c>
    </row>
    <row r="80" spans="1:11" x14ac:dyDescent="0.25">
      <c r="A80" s="1">
        <v>44805</v>
      </c>
      <c r="C80">
        <v>2.4500000000000002</v>
      </c>
    </row>
    <row r="81" spans="1:10" x14ac:dyDescent="0.25">
      <c r="A81" s="1">
        <v>44833</v>
      </c>
      <c r="G81">
        <v>875</v>
      </c>
    </row>
    <row r="82" spans="1:10" x14ac:dyDescent="0.25">
      <c r="A82" s="1">
        <v>44835</v>
      </c>
      <c r="C82">
        <v>1.86</v>
      </c>
    </row>
    <row r="83" spans="1:10" x14ac:dyDescent="0.25">
      <c r="A83" s="1">
        <v>44866</v>
      </c>
      <c r="C83">
        <v>2.16</v>
      </c>
    </row>
    <row r="84" spans="1:10" x14ac:dyDescent="0.25">
      <c r="A84" s="1">
        <v>44866</v>
      </c>
      <c r="G84">
        <v>1275</v>
      </c>
    </row>
    <row r="85" spans="1:10" x14ac:dyDescent="0.25">
      <c r="A85" s="1">
        <v>44896</v>
      </c>
      <c r="C85">
        <v>2.56</v>
      </c>
    </row>
    <row r="86" spans="1:10" x14ac:dyDescent="0.25">
      <c r="A86" s="1">
        <v>44927</v>
      </c>
      <c r="C86">
        <v>2.65</v>
      </c>
    </row>
    <row r="87" spans="1:10" x14ac:dyDescent="0.25">
      <c r="A87" s="1">
        <v>44958</v>
      </c>
      <c r="C87">
        <v>2.54</v>
      </c>
    </row>
    <row r="88" spans="1:10" x14ac:dyDescent="0.25">
      <c r="A88" s="1">
        <v>44986</v>
      </c>
      <c r="C88" s="35">
        <v>2</v>
      </c>
    </row>
    <row r="89" spans="1:10" x14ac:dyDescent="0.25">
      <c r="A89" s="1">
        <v>45017</v>
      </c>
      <c r="C89">
        <v>2.21</v>
      </c>
    </row>
    <row r="90" spans="1:10" x14ac:dyDescent="0.25">
      <c r="A90" s="1">
        <v>45042</v>
      </c>
      <c r="H90">
        <v>1770</v>
      </c>
    </row>
    <row r="91" spans="1:10" x14ac:dyDescent="0.25">
      <c r="A91" s="1">
        <v>45047</v>
      </c>
      <c r="C91">
        <v>2.25</v>
      </c>
    </row>
    <row r="92" spans="1:10" x14ac:dyDescent="0.25">
      <c r="A92" s="1">
        <v>45047</v>
      </c>
      <c r="H92">
        <v>840</v>
      </c>
    </row>
    <row r="93" spans="1:10" x14ac:dyDescent="0.25">
      <c r="A93" s="1">
        <v>45106</v>
      </c>
      <c r="C93">
        <v>0.06</v>
      </c>
    </row>
    <row r="94" spans="1:10" ht="15.75" thickBot="1" x14ac:dyDescent="0.3">
      <c r="C94" s="2">
        <f>SUM(C78:C93)</f>
        <v>25.939999999999998</v>
      </c>
      <c r="D94" s="2">
        <f t="shared" ref="D94:H94" si="3">SUM(D78:D93)</f>
        <v>0</v>
      </c>
      <c r="E94" s="2">
        <f t="shared" si="3"/>
        <v>0</v>
      </c>
      <c r="F94" s="2">
        <f t="shared" si="3"/>
        <v>0</v>
      </c>
      <c r="G94" s="2">
        <f t="shared" si="3"/>
        <v>2150</v>
      </c>
      <c r="H94" s="2">
        <f t="shared" si="3"/>
        <v>2610</v>
      </c>
      <c r="J94">
        <f>SUM(C94:I94)</f>
        <v>4785.9400000000005</v>
      </c>
    </row>
    <row r="95" spans="1:10" ht="15.75" thickTop="1" x14ac:dyDescent="0.25"/>
    <row r="96" spans="1:10" x14ac:dyDescent="0.25">
      <c r="A96" s="1">
        <v>45138</v>
      </c>
      <c r="C96">
        <v>0.06</v>
      </c>
    </row>
    <row r="97" spans="1:10" x14ac:dyDescent="0.25">
      <c r="A97" s="1">
        <v>45169</v>
      </c>
      <c r="C97">
        <v>0.05</v>
      </c>
    </row>
    <row r="98" spans="1:10" x14ac:dyDescent="0.25">
      <c r="A98" s="1">
        <v>45198</v>
      </c>
      <c r="C98">
        <v>0.04</v>
      </c>
    </row>
    <row r="99" spans="1:10" x14ac:dyDescent="0.25">
      <c r="A99" s="1">
        <v>45230</v>
      </c>
      <c r="C99">
        <v>0.05</v>
      </c>
    </row>
    <row r="100" spans="1:10" x14ac:dyDescent="0.25">
      <c r="A100" s="1">
        <v>45236</v>
      </c>
      <c r="E100">
        <v>2000</v>
      </c>
    </row>
    <row r="101" spans="1:10" x14ac:dyDescent="0.25">
      <c r="A101" s="1">
        <v>45260</v>
      </c>
      <c r="C101">
        <v>0.06</v>
      </c>
    </row>
    <row r="102" spans="1:10" x14ac:dyDescent="0.25">
      <c r="A102" s="1">
        <v>45289</v>
      </c>
      <c r="C102">
        <v>0.06</v>
      </c>
    </row>
    <row r="103" spans="1:10" x14ac:dyDescent="0.25">
      <c r="A103" s="1">
        <v>45322</v>
      </c>
      <c r="C103">
        <v>0.06</v>
      </c>
    </row>
    <row r="104" spans="1:10" x14ac:dyDescent="0.25">
      <c r="A104" s="1">
        <v>45351</v>
      </c>
      <c r="C104">
        <v>0.05</v>
      </c>
    </row>
    <row r="105" spans="1:10" x14ac:dyDescent="0.25">
      <c r="A105" s="1">
        <v>45379</v>
      </c>
      <c r="C105">
        <v>0.05</v>
      </c>
    </row>
    <row r="106" spans="1:10" x14ac:dyDescent="0.25">
      <c r="A106" s="1">
        <v>45412</v>
      </c>
      <c r="C106">
        <v>0.06</v>
      </c>
    </row>
    <row r="107" spans="1:10" x14ac:dyDescent="0.25">
      <c r="A107" s="1">
        <v>45419</v>
      </c>
      <c r="H107">
        <v>2790</v>
      </c>
    </row>
    <row r="108" spans="1:10" x14ac:dyDescent="0.25">
      <c r="A108" s="1">
        <v>45443</v>
      </c>
      <c r="C108">
        <v>0.08</v>
      </c>
    </row>
    <row r="109" spans="1:10" x14ac:dyDescent="0.25">
      <c r="A109" s="1">
        <v>45446</v>
      </c>
      <c r="H109">
        <v>870</v>
      </c>
    </row>
    <row r="110" spans="1:10" x14ac:dyDescent="0.25">
      <c r="A110" s="1">
        <v>45471</v>
      </c>
      <c r="C110">
        <v>0.08</v>
      </c>
    </row>
    <row r="111" spans="1:10" ht="15.75" thickBot="1" x14ac:dyDescent="0.3">
      <c r="C111" s="2">
        <f>SUM(C96:C110)</f>
        <v>0.7</v>
      </c>
      <c r="D111" s="2">
        <f t="shared" ref="D111:H111" si="4">SUM(D96:D110)</f>
        <v>0</v>
      </c>
      <c r="E111" s="2">
        <f t="shared" si="4"/>
        <v>2000</v>
      </c>
      <c r="F111" s="2">
        <f t="shared" si="4"/>
        <v>0</v>
      </c>
      <c r="G111" s="2">
        <f t="shared" si="4"/>
        <v>0</v>
      </c>
      <c r="H111" s="2">
        <f t="shared" si="4"/>
        <v>3660</v>
      </c>
      <c r="J111">
        <f>SUM(C111:I111)</f>
        <v>5660.7</v>
      </c>
    </row>
    <row r="112" spans="1:10" ht="15.75" thickTop="1" x14ac:dyDescent="0.25"/>
    <row r="113" spans="1:9" x14ac:dyDescent="0.25">
      <c r="A113" s="1">
        <v>45504</v>
      </c>
      <c r="C113">
        <v>0.09</v>
      </c>
    </row>
    <row r="114" spans="1:9" x14ac:dyDescent="0.25">
      <c r="A114" s="1">
        <v>45534</v>
      </c>
      <c r="C114">
        <v>7.0000000000000007E-2</v>
      </c>
    </row>
    <row r="115" spans="1:9" x14ac:dyDescent="0.25">
      <c r="A115" s="1">
        <v>45565</v>
      </c>
      <c r="C115">
        <v>7.0000000000000007E-2</v>
      </c>
    </row>
    <row r="116" spans="1:9" x14ac:dyDescent="0.25">
      <c r="A116" s="1">
        <v>45596</v>
      </c>
      <c r="C116">
        <v>7.0000000000000007E-2</v>
      </c>
    </row>
    <row r="117" spans="1:9" x14ac:dyDescent="0.25">
      <c r="A117" s="1">
        <v>45625</v>
      </c>
      <c r="C117">
        <v>0.05</v>
      </c>
    </row>
    <row r="118" spans="1:9" x14ac:dyDescent="0.25">
      <c r="A118" s="1">
        <v>45657</v>
      </c>
      <c r="C118">
        <v>0.06</v>
      </c>
    </row>
    <row r="119" spans="1:9" x14ac:dyDescent="0.25">
      <c r="A119" s="1">
        <v>45685</v>
      </c>
      <c r="I119">
        <v>1000</v>
      </c>
    </row>
    <row r="120" spans="1:9" x14ac:dyDescent="0.25">
      <c r="A120" s="1">
        <v>45685</v>
      </c>
      <c r="I120">
        <v>1000</v>
      </c>
    </row>
    <row r="121" spans="1:9" x14ac:dyDescent="0.25">
      <c r="A121" s="1">
        <v>45685</v>
      </c>
      <c r="I121">
        <v>1000</v>
      </c>
    </row>
    <row r="122" spans="1:9" x14ac:dyDescent="0.25">
      <c r="A122" s="1">
        <v>45685</v>
      </c>
      <c r="I122">
        <v>1000</v>
      </c>
    </row>
    <row r="123" spans="1:9" x14ac:dyDescent="0.25">
      <c r="A123" s="1">
        <v>45685</v>
      </c>
      <c r="I123">
        <v>1000</v>
      </c>
    </row>
    <row r="124" spans="1:9" x14ac:dyDescent="0.25">
      <c r="A124" s="1">
        <v>45685</v>
      </c>
      <c r="I124">
        <v>1000</v>
      </c>
    </row>
    <row r="125" spans="1:9" x14ac:dyDescent="0.25">
      <c r="A125" s="1">
        <v>45686</v>
      </c>
      <c r="I125">
        <v>1000</v>
      </c>
    </row>
    <row r="126" spans="1:9" x14ac:dyDescent="0.25">
      <c r="A126" s="1">
        <v>45686</v>
      </c>
      <c r="I126">
        <v>1000</v>
      </c>
    </row>
    <row r="127" spans="1:9" x14ac:dyDescent="0.25">
      <c r="A127" s="1">
        <v>45687</v>
      </c>
      <c r="I127">
        <v>1000</v>
      </c>
    </row>
    <row r="128" spans="1:9" x14ac:dyDescent="0.25">
      <c r="A128" s="1">
        <v>45687</v>
      </c>
      <c r="I128">
        <v>1000</v>
      </c>
    </row>
    <row r="129" spans="1:9" x14ac:dyDescent="0.25">
      <c r="A129" s="1">
        <v>45688</v>
      </c>
      <c r="C129">
        <v>0.06</v>
      </c>
    </row>
    <row r="130" spans="1:9" x14ac:dyDescent="0.25">
      <c r="A130" s="1">
        <v>45691</v>
      </c>
      <c r="I130">
        <v>1000</v>
      </c>
    </row>
    <row r="131" spans="1:9" x14ac:dyDescent="0.25">
      <c r="A131" s="1">
        <v>45692</v>
      </c>
      <c r="I131">
        <v>1000</v>
      </c>
    </row>
    <row r="132" spans="1:9" x14ac:dyDescent="0.25">
      <c r="A132" s="1">
        <v>45716</v>
      </c>
      <c r="C132">
        <v>0.14000000000000001</v>
      </c>
    </row>
    <row r="133" spans="1:9" x14ac:dyDescent="0.25">
      <c r="A133" s="1">
        <v>45719</v>
      </c>
      <c r="I133">
        <v>2000</v>
      </c>
    </row>
    <row r="134" spans="1:9" x14ac:dyDescent="0.25">
      <c r="A134" s="1">
        <v>45736</v>
      </c>
      <c r="I134">
        <v>9963</v>
      </c>
    </row>
    <row r="135" spans="1:9" x14ac:dyDescent="0.25">
      <c r="A135" s="1">
        <v>45747</v>
      </c>
      <c r="C135">
        <v>0.2</v>
      </c>
    </row>
    <row r="136" spans="1:9" x14ac:dyDescent="0.25">
      <c r="A136" s="1">
        <v>45763</v>
      </c>
      <c r="I136">
        <v>2000</v>
      </c>
    </row>
    <row r="137" spans="1:9" x14ac:dyDescent="0.25">
      <c r="A137" s="1">
        <v>45769</v>
      </c>
      <c r="I137">
        <v>2000</v>
      </c>
    </row>
    <row r="138" spans="1:9" x14ac:dyDescent="0.25">
      <c r="A138" s="1">
        <v>45769</v>
      </c>
      <c r="I138">
        <v>2000</v>
      </c>
    </row>
    <row r="139" spans="1:9" x14ac:dyDescent="0.25">
      <c r="A139" s="1">
        <v>45770</v>
      </c>
      <c r="I139">
        <v>2000</v>
      </c>
    </row>
    <row r="140" spans="1:9" x14ac:dyDescent="0.25">
      <c r="A140" s="1">
        <v>45770</v>
      </c>
      <c r="I140">
        <v>2000</v>
      </c>
    </row>
    <row r="141" spans="1:9" x14ac:dyDescent="0.25">
      <c r="A141" s="1">
        <v>45770</v>
      </c>
      <c r="I141">
        <v>2000</v>
      </c>
    </row>
    <row r="142" spans="1:9" x14ac:dyDescent="0.25">
      <c r="A142" s="1">
        <v>45771</v>
      </c>
      <c r="I142">
        <v>2000</v>
      </c>
    </row>
    <row r="143" spans="1:9" x14ac:dyDescent="0.25">
      <c r="A143" s="1">
        <v>45771</v>
      </c>
      <c r="I143">
        <v>600</v>
      </c>
    </row>
    <row r="144" spans="1:9" x14ac:dyDescent="0.25">
      <c r="A144" s="1">
        <v>45775</v>
      </c>
      <c r="I144">
        <v>2000</v>
      </c>
    </row>
    <row r="145" spans="1:11" x14ac:dyDescent="0.25">
      <c r="A145" s="1">
        <v>45775</v>
      </c>
      <c r="I145">
        <v>2000</v>
      </c>
    </row>
    <row r="146" spans="1:11" x14ac:dyDescent="0.25">
      <c r="A146" s="1">
        <v>45777</v>
      </c>
      <c r="C146">
        <v>0.27</v>
      </c>
    </row>
    <row r="147" spans="1:11" x14ac:dyDescent="0.25">
      <c r="A147" s="1">
        <v>45777</v>
      </c>
      <c r="I147">
        <v>2000</v>
      </c>
    </row>
    <row r="148" spans="1:11" x14ac:dyDescent="0.25">
      <c r="A148" s="1">
        <v>45779</v>
      </c>
      <c r="I148">
        <v>2000</v>
      </c>
    </row>
    <row r="149" spans="1:11" x14ac:dyDescent="0.25">
      <c r="A149" s="1">
        <v>45789</v>
      </c>
      <c r="J149">
        <v>514.86</v>
      </c>
    </row>
    <row r="150" spans="1:11" x14ac:dyDescent="0.25">
      <c r="A150" s="1">
        <v>45807</v>
      </c>
      <c r="C150">
        <v>0.35</v>
      </c>
    </row>
    <row r="151" spans="1:11" x14ac:dyDescent="0.25">
      <c r="A151" s="1">
        <v>45832</v>
      </c>
      <c r="H151">
        <v>370</v>
      </c>
    </row>
    <row r="152" spans="1:11" x14ac:dyDescent="0.25">
      <c r="A152" s="1">
        <v>45833</v>
      </c>
      <c r="H152">
        <v>2240</v>
      </c>
    </row>
    <row r="153" spans="1:11" x14ac:dyDescent="0.25">
      <c r="A153" s="1">
        <v>45838</v>
      </c>
      <c r="C153">
        <v>0.22</v>
      </c>
    </row>
    <row r="155" spans="1:11" ht="15.75" thickBot="1" x14ac:dyDescent="0.3">
      <c r="C155" s="2">
        <f>SUM(C112:C153)</f>
        <v>1.6500000000000001</v>
      </c>
      <c r="D155" s="2">
        <f t="shared" ref="D155:J155" si="5">SUM(D112:D153)</f>
        <v>0</v>
      </c>
      <c r="E155" s="2">
        <f t="shared" si="5"/>
        <v>0</v>
      </c>
      <c r="F155" s="2">
        <f t="shared" si="5"/>
        <v>0</v>
      </c>
      <c r="G155" s="2">
        <f t="shared" si="5"/>
        <v>0</v>
      </c>
      <c r="H155" s="2">
        <f t="shared" si="5"/>
        <v>2610</v>
      </c>
      <c r="I155" s="2">
        <f t="shared" si="5"/>
        <v>46563</v>
      </c>
      <c r="J155" s="2">
        <f t="shared" si="5"/>
        <v>514.86</v>
      </c>
      <c r="K155" s="2">
        <f>SUM(C155:J155)</f>
        <v>49689.51</v>
      </c>
    </row>
    <row r="156" spans="1:11" ht="15.75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A4EBA-D9FC-427E-A64C-5803C6B283F9}">
  <dimension ref="A1:S123"/>
  <sheetViews>
    <sheetView workbookViewId="0">
      <pane xSplit="1" ySplit="2" topLeftCell="B98" activePane="bottomRight" state="frozen"/>
      <selection pane="topRight" activeCell="B1" sqref="B1"/>
      <selection pane="bottomLeft" activeCell="A3" sqref="A3"/>
      <selection pane="bottomRight" activeCell="A115" sqref="A115"/>
    </sheetView>
  </sheetViews>
  <sheetFormatPr defaultRowHeight="15" x14ac:dyDescent="0.25"/>
  <cols>
    <col min="1" max="2" width="22.42578125" customWidth="1"/>
    <col min="3" max="3" width="11.42578125" style="3" customWidth="1"/>
    <col min="4" max="20" width="12.5703125" customWidth="1"/>
  </cols>
  <sheetData>
    <row r="1" spans="1:18" x14ac:dyDescent="0.25">
      <c r="A1" t="s">
        <v>16</v>
      </c>
    </row>
    <row r="2" spans="1:18" x14ac:dyDescent="0.25">
      <c r="D2" t="s">
        <v>17</v>
      </c>
      <c r="E2" t="s">
        <v>28</v>
      </c>
      <c r="F2" t="s">
        <v>19</v>
      </c>
      <c r="G2" t="s">
        <v>20</v>
      </c>
      <c r="H2" t="s">
        <v>26</v>
      </c>
      <c r="I2" t="s">
        <v>29</v>
      </c>
      <c r="J2" t="s">
        <v>32</v>
      </c>
      <c r="K2" t="s">
        <v>36</v>
      </c>
      <c r="L2" t="s">
        <v>42</v>
      </c>
      <c r="M2" t="s">
        <v>49</v>
      </c>
      <c r="N2" t="s">
        <v>119</v>
      </c>
      <c r="O2" t="s">
        <v>105</v>
      </c>
      <c r="P2" t="s">
        <v>83</v>
      </c>
      <c r="Q2" t="s">
        <v>93</v>
      </c>
      <c r="R2" t="s">
        <v>130</v>
      </c>
    </row>
    <row r="3" spans="1:18" x14ac:dyDescent="0.25">
      <c r="A3" s="1">
        <v>43647</v>
      </c>
      <c r="B3" s="1"/>
      <c r="D3">
        <v>5</v>
      </c>
    </row>
    <row r="4" spans="1:18" x14ac:dyDescent="0.25">
      <c r="A4" s="1">
        <v>43658</v>
      </c>
      <c r="B4" s="1" t="s">
        <v>31</v>
      </c>
      <c r="C4" s="3" t="s">
        <v>22</v>
      </c>
      <c r="E4">
        <v>300</v>
      </c>
    </row>
    <row r="5" spans="1:18" x14ac:dyDescent="0.25">
      <c r="A5" s="1">
        <v>43678</v>
      </c>
      <c r="B5" s="1"/>
      <c r="D5">
        <v>6.5</v>
      </c>
    </row>
    <row r="6" spans="1:18" x14ac:dyDescent="0.25">
      <c r="A6" s="1">
        <v>43689</v>
      </c>
      <c r="B6" s="1" t="s">
        <v>18</v>
      </c>
      <c r="C6" s="3" t="s">
        <v>21</v>
      </c>
      <c r="F6">
        <v>225</v>
      </c>
    </row>
    <row r="7" spans="1:18" x14ac:dyDescent="0.25">
      <c r="A7" s="1">
        <v>43689</v>
      </c>
      <c r="B7" s="1" t="s">
        <v>23</v>
      </c>
      <c r="C7" s="3" t="s">
        <v>21</v>
      </c>
      <c r="G7">
        <v>1173.45</v>
      </c>
    </row>
    <row r="8" spans="1:18" x14ac:dyDescent="0.25">
      <c r="A8" s="1">
        <v>43709</v>
      </c>
      <c r="B8" s="1"/>
      <c r="D8">
        <v>6.5</v>
      </c>
    </row>
    <row r="9" spans="1:18" x14ac:dyDescent="0.25">
      <c r="A9" s="1">
        <v>43739</v>
      </c>
      <c r="B9" s="1"/>
      <c r="D9">
        <v>5</v>
      </c>
    </row>
    <row r="10" spans="1:18" x14ac:dyDescent="0.25">
      <c r="A10" s="1">
        <v>43761</v>
      </c>
      <c r="B10" s="1" t="s">
        <v>25</v>
      </c>
      <c r="C10" s="3" t="s">
        <v>24</v>
      </c>
      <c r="H10">
        <v>240</v>
      </c>
    </row>
    <row r="11" spans="1:18" x14ac:dyDescent="0.25">
      <c r="A11" s="1">
        <v>43770</v>
      </c>
      <c r="D11">
        <v>6.5</v>
      </c>
    </row>
    <row r="12" spans="1:18" x14ac:dyDescent="0.25">
      <c r="A12" s="1">
        <v>43783</v>
      </c>
      <c r="B12" s="1" t="s">
        <v>30</v>
      </c>
      <c r="C12" s="3" t="s">
        <v>27</v>
      </c>
      <c r="I12">
        <v>500</v>
      </c>
    </row>
    <row r="13" spans="1:18" x14ac:dyDescent="0.25">
      <c r="A13" s="1">
        <v>43800</v>
      </c>
      <c r="B13" s="1"/>
      <c r="D13">
        <v>14</v>
      </c>
    </row>
    <row r="14" spans="1:18" x14ac:dyDescent="0.25">
      <c r="A14" s="1">
        <v>43816</v>
      </c>
      <c r="B14" s="1"/>
      <c r="C14" s="3" t="s">
        <v>48</v>
      </c>
      <c r="J14">
        <v>302.79000000000002</v>
      </c>
    </row>
    <row r="15" spans="1:18" x14ac:dyDescent="0.25">
      <c r="A15" s="1">
        <v>43817</v>
      </c>
      <c r="B15" s="1" t="s">
        <v>49</v>
      </c>
      <c r="C15" s="3" t="s">
        <v>33</v>
      </c>
      <c r="I15">
        <v>500</v>
      </c>
    </row>
    <row r="16" spans="1:18" x14ac:dyDescent="0.25">
      <c r="A16" s="1">
        <v>43818</v>
      </c>
      <c r="B16" s="1"/>
      <c r="C16" s="3" t="s">
        <v>34</v>
      </c>
      <c r="I16">
        <v>650</v>
      </c>
    </row>
    <row r="17" spans="1:12" x14ac:dyDescent="0.25">
      <c r="A17" s="1">
        <v>43826</v>
      </c>
      <c r="B17" s="1"/>
      <c r="C17" s="3" t="s">
        <v>35</v>
      </c>
      <c r="K17">
        <v>275</v>
      </c>
    </row>
    <row r="18" spans="1:12" x14ac:dyDescent="0.25">
      <c r="A18" s="1">
        <v>43831</v>
      </c>
      <c r="B18" s="1"/>
      <c r="D18">
        <v>23</v>
      </c>
    </row>
    <row r="19" spans="1:12" x14ac:dyDescent="0.25">
      <c r="A19" s="1">
        <v>43832</v>
      </c>
      <c r="B19" s="1" t="s">
        <v>47</v>
      </c>
      <c r="C19" s="3" t="s">
        <v>37</v>
      </c>
      <c r="J19">
        <v>5400</v>
      </c>
    </row>
    <row r="20" spans="1:12" x14ac:dyDescent="0.25">
      <c r="A20" s="1">
        <v>43836</v>
      </c>
      <c r="B20" s="1"/>
      <c r="C20" s="3" t="s">
        <v>38</v>
      </c>
      <c r="J20">
        <v>35.5</v>
      </c>
    </row>
    <row r="21" spans="1:12" x14ac:dyDescent="0.25">
      <c r="A21" s="1">
        <v>43836</v>
      </c>
      <c r="B21" s="1"/>
      <c r="C21" s="3" t="s">
        <v>39</v>
      </c>
      <c r="J21">
        <v>1540</v>
      </c>
    </row>
    <row r="22" spans="1:12" x14ac:dyDescent="0.25">
      <c r="A22" s="1">
        <v>43836</v>
      </c>
      <c r="C22" s="3" t="s">
        <v>46</v>
      </c>
      <c r="J22">
        <v>1293</v>
      </c>
    </row>
    <row r="23" spans="1:12" x14ac:dyDescent="0.25">
      <c r="A23" s="1">
        <v>43843</v>
      </c>
      <c r="C23" s="3" t="s">
        <v>40</v>
      </c>
      <c r="J23">
        <v>135</v>
      </c>
    </row>
    <row r="24" spans="1:12" x14ac:dyDescent="0.25">
      <c r="A24" s="1">
        <v>43843</v>
      </c>
      <c r="C24" s="3" t="s">
        <v>41</v>
      </c>
      <c r="J24">
        <v>59.99</v>
      </c>
    </row>
    <row r="25" spans="1:12" x14ac:dyDescent="0.25">
      <c r="A25" s="1">
        <v>43850</v>
      </c>
      <c r="C25" s="3" t="s">
        <v>43</v>
      </c>
      <c r="L25">
        <v>244.3</v>
      </c>
    </row>
    <row r="26" spans="1:12" x14ac:dyDescent="0.25">
      <c r="A26" s="1">
        <v>43862</v>
      </c>
      <c r="D26">
        <v>29</v>
      </c>
    </row>
    <row r="27" spans="1:12" x14ac:dyDescent="0.25">
      <c r="A27" s="1">
        <v>43885</v>
      </c>
      <c r="B27" t="s">
        <v>45</v>
      </c>
      <c r="C27" s="3" t="s">
        <v>44</v>
      </c>
      <c r="J27">
        <v>163.5</v>
      </c>
    </row>
    <row r="28" spans="1:12" x14ac:dyDescent="0.25">
      <c r="A28" s="1">
        <v>43891</v>
      </c>
      <c r="D28">
        <v>8</v>
      </c>
    </row>
    <row r="29" spans="1:12" x14ac:dyDescent="0.25">
      <c r="A29" s="1">
        <v>43922</v>
      </c>
      <c r="D29">
        <v>5</v>
      </c>
    </row>
    <row r="30" spans="1:12" x14ac:dyDescent="0.25">
      <c r="A30" s="1">
        <v>43952</v>
      </c>
      <c r="D30">
        <v>5</v>
      </c>
    </row>
    <row r="31" spans="1:12" x14ac:dyDescent="0.25">
      <c r="A31" s="1">
        <v>43983</v>
      </c>
      <c r="D31">
        <v>5</v>
      </c>
    </row>
    <row r="32" spans="1:12" x14ac:dyDescent="0.25">
      <c r="A32" s="1"/>
    </row>
    <row r="33" spans="1:19" x14ac:dyDescent="0.25">
      <c r="A33" s="1"/>
    </row>
    <row r="34" spans="1:19" x14ac:dyDescent="0.25">
      <c r="A34" s="1"/>
    </row>
    <row r="35" spans="1:19" ht="15.75" thickBot="1" x14ac:dyDescent="0.3">
      <c r="D35" s="2">
        <f>SUM(D3:D32)</f>
        <v>118.5</v>
      </c>
      <c r="E35" s="2">
        <f t="shared" ref="E35:J35" si="0">SUM(E3:E32)</f>
        <v>300</v>
      </c>
      <c r="F35" s="2">
        <f t="shared" si="0"/>
        <v>225</v>
      </c>
      <c r="G35" s="2">
        <f>SUM(G3:G34)</f>
        <v>1173.45</v>
      </c>
      <c r="H35" s="2">
        <f t="shared" si="0"/>
        <v>240</v>
      </c>
      <c r="I35" s="2">
        <f t="shared" si="0"/>
        <v>1650</v>
      </c>
      <c r="J35" s="2">
        <f t="shared" si="0"/>
        <v>8929.7800000000007</v>
      </c>
      <c r="K35" s="2">
        <f>SUM(K3:K32)</f>
        <v>275</v>
      </c>
      <c r="L35" s="2">
        <f>SUM(L3:L32)</f>
        <v>244.3</v>
      </c>
      <c r="M35" s="2"/>
      <c r="N35" s="2"/>
      <c r="O35" s="2"/>
      <c r="P35" s="2"/>
      <c r="Q35" s="2">
        <f>SUM(Q3:Q32)</f>
        <v>0</v>
      </c>
      <c r="S35">
        <f>SUM(D35:Q35)</f>
        <v>13156.029999999999</v>
      </c>
    </row>
    <row r="36" spans="1:19" ht="15.75" thickTop="1" x14ac:dyDescent="0.25"/>
    <row r="37" spans="1:19" x14ac:dyDescent="0.25">
      <c r="A37" s="1">
        <v>44013</v>
      </c>
      <c r="D37">
        <v>5</v>
      </c>
    </row>
    <row r="38" spans="1:19" x14ac:dyDescent="0.25">
      <c r="A38" s="1">
        <v>44044</v>
      </c>
      <c r="D38">
        <v>5</v>
      </c>
    </row>
    <row r="39" spans="1:19" x14ac:dyDescent="0.25">
      <c r="A39" s="1">
        <v>44075</v>
      </c>
      <c r="D39">
        <v>5</v>
      </c>
    </row>
    <row r="40" spans="1:19" x14ac:dyDescent="0.25">
      <c r="A40" s="1">
        <v>44105</v>
      </c>
      <c r="D40">
        <v>5</v>
      </c>
    </row>
    <row r="41" spans="1:19" x14ac:dyDescent="0.25">
      <c r="A41" s="1">
        <v>44127</v>
      </c>
      <c r="Q41">
        <v>5000</v>
      </c>
    </row>
    <row r="42" spans="1:19" x14ac:dyDescent="0.25">
      <c r="A42" s="1">
        <v>44136</v>
      </c>
      <c r="D42">
        <v>8</v>
      </c>
    </row>
    <row r="43" spans="1:19" x14ac:dyDescent="0.25">
      <c r="A43" s="1">
        <v>44155</v>
      </c>
      <c r="C43" s="3" t="s">
        <v>94</v>
      </c>
    </row>
    <row r="44" spans="1:19" x14ac:dyDescent="0.25">
      <c r="A44" s="1">
        <v>44155</v>
      </c>
      <c r="C44" s="3" t="s">
        <v>94</v>
      </c>
      <c r="F44">
        <v>225</v>
      </c>
      <c r="G44">
        <f>1306.99-225</f>
        <v>1081.99</v>
      </c>
    </row>
    <row r="45" spans="1:19" x14ac:dyDescent="0.25">
      <c r="A45" s="1">
        <v>44166</v>
      </c>
      <c r="D45">
        <v>8</v>
      </c>
    </row>
    <row r="46" spans="1:19" x14ac:dyDescent="0.25">
      <c r="A46" s="1">
        <v>44166</v>
      </c>
      <c r="C46" s="3" t="s">
        <v>95</v>
      </c>
      <c r="H46">
        <v>240</v>
      </c>
    </row>
    <row r="47" spans="1:19" x14ac:dyDescent="0.25">
      <c r="A47" s="1">
        <v>44197</v>
      </c>
      <c r="D47">
        <v>8</v>
      </c>
    </row>
    <row r="48" spans="1:19" x14ac:dyDescent="0.25">
      <c r="A48" s="1">
        <v>44228</v>
      </c>
      <c r="D48">
        <v>5</v>
      </c>
    </row>
    <row r="49" spans="1:19" x14ac:dyDescent="0.25">
      <c r="A49" s="1">
        <v>44256</v>
      </c>
      <c r="D49">
        <v>5</v>
      </c>
    </row>
    <row r="50" spans="1:19" x14ac:dyDescent="0.25">
      <c r="A50" s="1">
        <v>44256</v>
      </c>
      <c r="C50" s="3" t="s">
        <v>96</v>
      </c>
      <c r="I50">
        <v>220.44</v>
      </c>
    </row>
    <row r="51" spans="1:19" x14ac:dyDescent="0.25">
      <c r="A51" s="1">
        <v>44279</v>
      </c>
      <c r="C51" s="3" t="s">
        <v>97</v>
      </c>
      <c r="Q51">
        <v>32.4</v>
      </c>
    </row>
    <row r="52" spans="1:19" x14ac:dyDescent="0.25">
      <c r="A52" s="1">
        <v>44279</v>
      </c>
      <c r="C52" s="3" t="s">
        <v>98</v>
      </c>
      <c r="L52">
        <v>59.2</v>
      </c>
    </row>
    <row r="53" spans="1:19" x14ac:dyDescent="0.25">
      <c r="A53" s="1">
        <v>44284</v>
      </c>
      <c r="I53">
        <v>2215</v>
      </c>
    </row>
    <row r="54" spans="1:19" x14ac:dyDescent="0.25">
      <c r="A54" s="1">
        <v>44287</v>
      </c>
      <c r="D54">
        <v>17</v>
      </c>
    </row>
    <row r="55" spans="1:19" x14ac:dyDescent="0.25">
      <c r="A55" s="1">
        <v>44317</v>
      </c>
      <c r="D55">
        <v>5</v>
      </c>
    </row>
    <row r="56" spans="1:19" x14ac:dyDescent="0.25">
      <c r="A56" s="1">
        <v>44348</v>
      </c>
      <c r="D56">
        <v>8</v>
      </c>
    </row>
    <row r="58" spans="1:19" ht="15.75" thickBot="1" x14ac:dyDescent="0.3">
      <c r="D58" s="2">
        <f>SUM(D37:D57)</f>
        <v>84</v>
      </c>
      <c r="E58" s="2">
        <f t="shared" ref="E58:Q58" si="1">SUM(E37:E57)</f>
        <v>0</v>
      </c>
      <c r="F58" s="2">
        <f t="shared" si="1"/>
        <v>225</v>
      </c>
      <c r="G58" s="2">
        <f t="shared" si="1"/>
        <v>1081.99</v>
      </c>
      <c r="H58" s="2">
        <f t="shared" si="1"/>
        <v>240</v>
      </c>
      <c r="I58" s="2">
        <f t="shared" si="1"/>
        <v>2435.44</v>
      </c>
      <c r="J58" s="2">
        <f t="shared" si="1"/>
        <v>0</v>
      </c>
      <c r="K58" s="2">
        <f t="shared" si="1"/>
        <v>0</v>
      </c>
      <c r="L58" s="2">
        <f t="shared" si="1"/>
        <v>59.2</v>
      </c>
      <c r="M58" s="2"/>
      <c r="N58" s="2"/>
      <c r="O58" s="2"/>
      <c r="P58" s="2"/>
      <c r="Q58" s="2">
        <f t="shared" si="1"/>
        <v>5032.3999999999996</v>
      </c>
      <c r="S58">
        <f>SUM(D58:Q58)</f>
        <v>9158.0299999999988</v>
      </c>
    </row>
    <row r="59" spans="1:19" ht="15.75" thickTop="1" x14ac:dyDescent="0.25"/>
    <row r="60" spans="1:19" x14ac:dyDescent="0.25">
      <c r="A60" s="1">
        <v>44378</v>
      </c>
      <c r="D60">
        <v>5</v>
      </c>
    </row>
    <row r="61" spans="1:19" x14ac:dyDescent="0.25">
      <c r="A61" s="1">
        <v>44409</v>
      </c>
      <c r="D61">
        <v>5</v>
      </c>
    </row>
    <row r="62" spans="1:19" x14ac:dyDescent="0.25">
      <c r="A62" s="1">
        <v>44440</v>
      </c>
      <c r="D62">
        <v>5</v>
      </c>
    </row>
    <row r="63" spans="1:19" x14ac:dyDescent="0.25">
      <c r="A63" s="1">
        <v>44470</v>
      </c>
      <c r="D63">
        <v>5</v>
      </c>
    </row>
    <row r="64" spans="1:19" x14ac:dyDescent="0.25">
      <c r="A64" s="1">
        <v>44473</v>
      </c>
      <c r="C64" s="3" t="s">
        <v>101</v>
      </c>
      <c r="F64">
        <v>226.12</v>
      </c>
    </row>
    <row r="65" spans="1:19" x14ac:dyDescent="0.25">
      <c r="A65" s="1">
        <v>44491</v>
      </c>
      <c r="C65" s="3" t="s">
        <v>102</v>
      </c>
      <c r="G65">
        <v>1344.07</v>
      </c>
    </row>
    <row r="66" spans="1:19" x14ac:dyDescent="0.25">
      <c r="A66" s="1">
        <v>44501</v>
      </c>
      <c r="D66">
        <v>11</v>
      </c>
    </row>
    <row r="67" spans="1:19" x14ac:dyDescent="0.25">
      <c r="A67" s="1">
        <v>44504</v>
      </c>
      <c r="C67" s="3" t="s">
        <v>103</v>
      </c>
      <c r="H67">
        <v>240</v>
      </c>
    </row>
    <row r="68" spans="1:19" x14ac:dyDescent="0.25">
      <c r="A68" s="1">
        <v>44531</v>
      </c>
      <c r="D68">
        <v>8</v>
      </c>
    </row>
    <row r="69" spans="1:19" x14ac:dyDescent="0.25">
      <c r="A69" s="1">
        <v>44539</v>
      </c>
      <c r="H69">
        <v>410.34</v>
      </c>
    </row>
    <row r="70" spans="1:19" x14ac:dyDescent="0.25">
      <c r="A70" s="1">
        <v>44554</v>
      </c>
      <c r="C70" s="3" t="s">
        <v>104</v>
      </c>
      <c r="L70">
        <v>60.1</v>
      </c>
    </row>
    <row r="71" spans="1:19" x14ac:dyDescent="0.25">
      <c r="A71" s="1">
        <v>44562</v>
      </c>
      <c r="D71">
        <v>11</v>
      </c>
    </row>
    <row r="72" spans="1:19" x14ac:dyDescent="0.25">
      <c r="A72" s="1">
        <v>44593</v>
      </c>
      <c r="D72">
        <v>5</v>
      </c>
    </row>
    <row r="73" spans="1:19" x14ac:dyDescent="0.25">
      <c r="A73" s="1">
        <v>44621</v>
      </c>
      <c r="D73">
        <v>5</v>
      </c>
    </row>
    <row r="74" spans="1:19" x14ac:dyDescent="0.25">
      <c r="A74" s="1">
        <v>44652</v>
      </c>
      <c r="D74">
        <v>5</v>
      </c>
    </row>
    <row r="75" spans="1:19" x14ac:dyDescent="0.25">
      <c r="A75" s="1">
        <v>44655</v>
      </c>
      <c r="C75" s="3" t="s">
        <v>115</v>
      </c>
      <c r="J75">
        <v>131</v>
      </c>
    </row>
    <row r="76" spans="1:19" x14ac:dyDescent="0.25">
      <c r="A76" s="1">
        <v>44655</v>
      </c>
      <c r="C76" s="3" t="s">
        <v>114</v>
      </c>
      <c r="J76">
        <v>23.09</v>
      </c>
    </row>
    <row r="77" spans="1:19" x14ac:dyDescent="0.25">
      <c r="A77" s="1">
        <v>44682</v>
      </c>
      <c r="D77">
        <v>11</v>
      </c>
    </row>
    <row r="78" spans="1:19" x14ac:dyDescent="0.25">
      <c r="A78" s="1">
        <v>44713</v>
      </c>
      <c r="D78">
        <v>5</v>
      </c>
    </row>
    <row r="80" spans="1:19" ht="15.75" thickBot="1" x14ac:dyDescent="0.3">
      <c r="D80" s="2">
        <f t="shared" ref="D80:Q80" si="2">SUM(D60:D79)</f>
        <v>81</v>
      </c>
      <c r="E80" s="2">
        <f t="shared" si="2"/>
        <v>0</v>
      </c>
      <c r="F80" s="2">
        <f t="shared" si="2"/>
        <v>226.12</v>
      </c>
      <c r="G80" s="2">
        <f t="shared" si="2"/>
        <v>1344.07</v>
      </c>
      <c r="H80" s="2">
        <f t="shared" si="2"/>
        <v>650.33999999999992</v>
      </c>
      <c r="I80" s="2">
        <f t="shared" si="2"/>
        <v>0</v>
      </c>
      <c r="J80" s="2">
        <f t="shared" si="2"/>
        <v>154.09</v>
      </c>
      <c r="K80" s="2">
        <f t="shared" si="2"/>
        <v>0</v>
      </c>
      <c r="L80" s="2">
        <f t="shared" si="2"/>
        <v>60.1</v>
      </c>
      <c r="M80" s="2"/>
      <c r="N80" s="2"/>
      <c r="O80" s="2"/>
      <c r="P80" s="2"/>
      <c r="Q80" s="2">
        <f t="shared" si="2"/>
        <v>0</v>
      </c>
      <c r="S80">
        <f>SUM(D80:Q80)</f>
        <v>2515.7199999999998</v>
      </c>
    </row>
    <row r="81" spans="1:16" ht="15.75" thickTop="1" x14ac:dyDescent="0.25"/>
    <row r="82" spans="1:16" x14ac:dyDescent="0.25">
      <c r="A82" s="1">
        <v>44743</v>
      </c>
      <c r="D82">
        <v>5</v>
      </c>
    </row>
    <row r="83" spans="1:16" x14ac:dyDescent="0.25">
      <c r="A83" s="1">
        <v>44774</v>
      </c>
      <c r="D83">
        <v>5</v>
      </c>
    </row>
    <row r="84" spans="1:16" x14ac:dyDescent="0.25">
      <c r="A84" s="1">
        <v>44796</v>
      </c>
      <c r="G84">
        <v>1482.5</v>
      </c>
    </row>
    <row r="85" spans="1:16" x14ac:dyDescent="0.25">
      <c r="A85" s="1">
        <v>44796</v>
      </c>
      <c r="F85">
        <v>226.12</v>
      </c>
    </row>
    <row r="86" spans="1:16" x14ac:dyDescent="0.25">
      <c r="A86" s="1">
        <v>44805</v>
      </c>
      <c r="D86">
        <v>11</v>
      </c>
    </row>
    <row r="87" spans="1:16" x14ac:dyDescent="0.25">
      <c r="A87" s="1">
        <v>44818</v>
      </c>
      <c r="P87">
        <v>397.9</v>
      </c>
    </row>
    <row r="88" spans="1:16" x14ac:dyDescent="0.25">
      <c r="A88" s="1">
        <v>44835</v>
      </c>
      <c r="D88">
        <v>8</v>
      </c>
    </row>
    <row r="89" spans="1:16" x14ac:dyDescent="0.25">
      <c r="A89" s="1">
        <v>44866</v>
      </c>
      <c r="D89">
        <v>5</v>
      </c>
    </row>
    <row r="90" spans="1:16" x14ac:dyDescent="0.25">
      <c r="A90" s="1">
        <v>44896</v>
      </c>
      <c r="D90">
        <v>5</v>
      </c>
    </row>
    <row r="91" spans="1:16" x14ac:dyDescent="0.25">
      <c r="A91" s="1">
        <v>44927</v>
      </c>
      <c r="D91">
        <v>5</v>
      </c>
    </row>
    <row r="92" spans="1:16" x14ac:dyDescent="0.25">
      <c r="A92" s="1">
        <v>44950</v>
      </c>
      <c r="N92">
        <v>240</v>
      </c>
    </row>
    <row r="93" spans="1:16" x14ac:dyDescent="0.25">
      <c r="A93" s="1">
        <v>44950</v>
      </c>
      <c r="M93">
        <v>900.7</v>
      </c>
    </row>
    <row r="94" spans="1:16" x14ac:dyDescent="0.25">
      <c r="A94" s="1">
        <v>44958</v>
      </c>
      <c r="D94">
        <v>11</v>
      </c>
    </row>
    <row r="95" spans="1:16" x14ac:dyDescent="0.25">
      <c r="A95" s="1">
        <v>44986</v>
      </c>
      <c r="D95">
        <v>5</v>
      </c>
    </row>
    <row r="96" spans="1:16" x14ac:dyDescent="0.25">
      <c r="A96" s="1">
        <v>45017</v>
      </c>
      <c r="D96">
        <v>5</v>
      </c>
    </row>
    <row r="97" spans="1:19" x14ac:dyDescent="0.25">
      <c r="A97" s="1">
        <v>45047</v>
      </c>
      <c r="D97">
        <v>5</v>
      </c>
    </row>
    <row r="98" spans="1:19" x14ac:dyDescent="0.25">
      <c r="A98" s="1">
        <v>45076</v>
      </c>
      <c r="F98">
        <v>250</v>
      </c>
    </row>
    <row r="99" spans="1:19" x14ac:dyDescent="0.25">
      <c r="A99" s="1">
        <v>45098</v>
      </c>
      <c r="L99">
        <v>61.2</v>
      </c>
    </row>
    <row r="100" spans="1:19" x14ac:dyDescent="0.25">
      <c r="A100" s="1">
        <v>45107</v>
      </c>
      <c r="O100">
        <v>396.18</v>
      </c>
    </row>
    <row r="101" spans="1:19" ht="15.75" thickBot="1" x14ac:dyDescent="0.3">
      <c r="D101" s="2">
        <f t="shared" ref="D101:Q101" si="3">SUM(D82:D100)</f>
        <v>70</v>
      </c>
      <c r="E101" s="2">
        <f t="shared" si="3"/>
        <v>0</v>
      </c>
      <c r="F101" s="2">
        <f t="shared" si="3"/>
        <v>476.12</v>
      </c>
      <c r="G101" s="2">
        <f t="shared" si="3"/>
        <v>1482.5</v>
      </c>
      <c r="H101" s="2">
        <f t="shared" si="3"/>
        <v>0</v>
      </c>
      <c r="I101" s="2">
        <f t="shared" si="3"/>
        <v>0</v>
      </c>
      <c r="J101" s="2">
        <f t="shared" si="3"/>
        <v>0</v>
      </c>
      <c r="K101" s="2">
        <f t="shared" si="3"/>
        <v>0</v>
      </c>
      <c r="L101" s="2">
        <f t="shared" si="3"/>
        <v>61.2</v>
      </c>
      <c r="M101" s="2">
        <f t="shared" si="3"/>
        <v>900.7</v>
      </c>
      <c r="N101" s="2">
        <f t="shared" si="3"/>
        <v>240</v>
      </c>
      <c r="O101" s="2">
        <f t="shared" si="3"/>
        <v>396.18</v>
      </c>
      <c r="P101" s="2">
        <f t="shared" si="3"/>
        <v>397.9</v>
      </c>
      <c r="Q101" s="2">
        <f t="shared" si="3"/>
        <v>0</v>
      </c>
      <c r="S101">
        <f>SUM(D101:Q101)</f>
        <v>4024.5999999999995</v>
      </c>
    </row>
    <row r="102" spans="1:19" ht="15.75" thickTop="1" x14ac:dyDescent="0.25"/>
    <row r="103" spans="1:19" x14ac:dyDescent="0.25">
      <c r="A103" s="1">
        <v>45148</v>
      </c>
      <c r="L103">
        <v>61.2</v>
      </c>
    </row>
    <row r="104" spans="1:19" x14ac:dyDescent="0.25">
      <c r="A104" s="1">
        <v>45148</v>
      </c>
      <c r="G104">
        <v>1577.87</v>
      </c>
    </row>
    <row r="105" spans="1:19" x14ac:dyDescent="0.25">
      <c r="A105" s="1">
        <v>45208</v>
      </c>
      <c r="N105">
        <v>240</v>
      </c>
    </row>
    <row r="106" spans="1:19" x14ac:dyDescent="0.25">
      <c r="A106" s="1">
        <v>45320</v>
      </c>
      <c r="L106">
        <v>413.4</v>
      </c>
    </row>
    <row r="107" spans="1:19" x14ac:dyDescent="0.25">
      <c r="A107" s="1">
        <v>45470</v>
      </c>
      <c r="F107">
        <v>307.76</v>
      </c>
    </row>
    <row r="109" spans="1:19" ht="15.75" thickBot="1" x14ac:dyDescent="0.3">
      <c r="D109" s="2">
        <f>SUM(D103:D108)</f>
        <v>0</v>
      </c>
      <c r="E109" s="2">
        <f t="shared" ref="E109:Q109" si="4">SUM(E103:E108)</f>
        <v>0</v>
      </c>
      <c r="F109" s="2">
        <f t="shared" si="4"/>
        <v>307.76</v>
      </c>
      <c r="G109" s="2">
        <f t="shared" si="4"/>
        <v>1577.87</v>
      </c>
      <c r="H109" s="2">
        <f t="shared" si="4"/>
        <v>0</v>
      </c>
      <c r="I109" s="2">
        <f t="shared" si="4"/>
        <v>0</v>
      </c>
      <c r="J109" s="2">
        <f t="shared" si="4"/>
        <v>0</v>
      </c>
      <c r="K109" s="2">
        <f t="shared" si="4"/>
        <v>0</v>
      </c>
      <c r="L109" s="2">
        <f t="shared" si="4"/>
        <v>474.59999999999997</v>
      </c>
      <c r="M109" s="2">
        <f t="shared" si="4"/>
        <v>0</v>
      </c>
      <c r="N109" s="2">
        <f t="shared" si="4"/>
        <v>240</v>
      </c>
      <c r="O109" s="2">
        <f t="shared" si="4"/>
        <v>0</v>
      </c>
      <c r="P109" s="2">
        <f t="shared" si="4"/>
        <v>0</v>
      </c>
      <c r="Q109" s="2">
        <f t="shared" si="4"/>
        <v>0</v>
      </c>
      <c r="S109">
        <f>SUM(D109:Q109)</f>
        <v>2600.23</v>
      </c>
    </row>
    <row r="110" spans="1:19" ht="15.75" thickTop="1" x14ac:dyDescent="0.25"/>
    <row r="111" spans="1:19" x14ac:dyDescent="0.25">
      <c r="A111" s="1">
        <v>45502</v>
      </c>
      <c r="L111">
        <v>49</v>
      </c>
    </row>
    <row r="112" spans="1:19" x14ac:dyDescent="0.25">
      <c r="A112" s="1">
        <v>45516</v>
      </c>
      <c r="G112">
        <v>1700.03</v>
      </c>
    </row>
    <row r="113" spans="1:19" x14ac:dyDescent="0.25">
      <c r="A113" s="1">
        <v>45572</v>
      </c>
      <c r="N113">
        <v>240</v>
      </c>
    </row>
    <row r="114" spans="1:19" x14ac:dyDescent="0.25">
      <c r="A114" s="1">
        <v>45579</v>
      </c>
      <c r="P114">
        <v>592.07000000000005</v>
      </c>
    </row>
    <row r="115" spans="1:19" x14ac:dyDescent="0.25">
      <c r="A115" s="1">
        <v>45601</v>
      </c>
      <c r="K115">
        <v>990</v>
      </c>
    </row>
    <row r="116" spans="1:19" x14ac:dyDescent="0.25">
      <c r="A116" s="1">
        <v>45742</v>
      </c>
      <c r="R116">
        <v>1452</v>
      </c>
    </row>
    <row r="117" spans="1:19" x14ac:dyDescent="0.25">
      <c r="A117" s="1">
        <v>45778</v>
      </c>
      <c r="R117">
        <v>4077.67</v>
      </c>
    </row>
    <row r="118" spans="1:19" x14ac:dyDescent="0.25">
      <c r="A118" s="1">
        <v>45799</v>
      </c>
      <c r="R118">
        <v>21172.5</v>
      </c>
    </row>
    <row r="119" spans="1:19" x14ac:dyDescent="0.25">
      <c r="A119" s="1">
        <v>45811</v>
      </c>
      <c r="R119">
        <v>1973.38</v>
      </c>
    </row>
    <row r="120" spans="1:19" x14ac:dyDescent="0.25">
      <c r="A120" s="1">
        <v>45820</v>
      </c>
      <c r="F120">
        <v>315</v>
      </c>
    </row>
    <row r="121" spans="1:19" x14ac:dyDescent="0.25">
      <c r="A121" s="1">
        <v>45834</v>
      </c>
      <c r="O121">
        <v>449.69</v>
      </c>
    </row>
    <row r="122" spans="1:19" ht="15.75" thickBot="1" x14ac:dyDescent="0.3">
      <c r="D122" s="2">
        <f>SUM(D111:D121)</f>
        <v>0</v>
      </c>
      <c r="E122" s="2">
        <f t="shared" ref="E122:R122" si="5">SUM(E111:E121)</f>
        <v>0</v>
      </c>
      <c r="F122" s="2">
        <f t="shared" si="5"/>
        <v>315</v>
      </c>
      <c r="G122" s="2">
        <f t="shared" si="5"/>
        <v>1700.03</v>
      </c>
      <c r="H122" s="2">
        <f t="shared" si="5"/>
        <v>0</v>
      </c>
      <c r="I122" s="2">
        <f t="shared" si="5"/>
        <v>0</v>
      </c>
      <c r="J122" s="2">
        <f t="shared" si="5"/>
        <v>0</v>
      </c>
      <c r="K122" s="2">
        <f t="shared" si="5"/>
        <v>990</v>
      </c>
      <c r="L122" s="2">
        <f t="shared" si="5"/>
        <v>49</v>
      </c>
      <c r="M122" s="2">
        <f t="shared" si="5"/>
        <v>0</v>
      </c>
      <c r="N122" s="2">
        <f t="shared" si="5"/>
        <v>240</v>
      </c>
      <c r="O122" s="2">
        <f t="shared" si="5"/>
        <v>449.69</v>
      </c>
      <c r="P122" s="2">
        <f t="shared" si="5"/>
        <v>592.07000000000005</v>
      </c>
      <c r="Q122" s="2">
        <f t="shared" si="5"/>
        <v>0</v>
      </c>
      <c r="R122" s="2">
        <f t="shared" si="5"/>
        <v>28675.55</v>
      </c>
      <c r="S122">
        <f>SUM(D122:R122)</f>
        <v>33011.339999999997</v>
      </c>
    </row>
    <row r="123" spans="1:19" ht="15.75" thickTop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Accounts</vt:lpstr>
      <vt:lpstr>CBA Rec</vt:lpstr>
      <vt:lpstr>Income</vt:lpstr>
      <vt:lpstr>Expenses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Schulz</dc:creator>
  <cp:lastModifiedBy>Ben Schulz</cp:lastModifiedBy>
  <cp:lastPrinted>2023-05-17T23:19:29Z</cp:lastPrinted>
  <dcterms:created xsi:type="dcterms:W3CDTF">2022-01-30T07:46:56Z</dcterms:created>
  <dcterms:modified xsi:type="dcterms:W3CDTF">2025-10-19T21:54:02Z</dcterms:modified>
</cp:coreProperties>
</file>